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0" windowWidth="28620" windowHeight="1267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F51" i="1" l="1"/>
  <c r="M78" i="1"/>
  <c r="K78" i="1"/>
  <c r="I78" i="1"/>
  <c r="F78" i="1"/>
  <c r="G78" i="1" s="1"/>
  <c r="M77" i="1"/>
  <c r="K77" i="1"/>
  <c r="I77" i="1"/>
  <c r="F77" i="1"/>
  <c r="M76" i="1"/>
  <c r="K76" i="1"/>
  <c r="H76" i="1"/>
  <c r="I76" i="1" s="1"/>
  <c r="M75" i="1"/>
  <c r="K75" i="1"/>
  <c r="I75" i="1"/>
  <c r="F75" i="1"/>
  <c r="M74" i="1"/>
  <c r="K74" i="1"/>
  <c r="I74" i="1"/>
  <c r="F74" i="1"/>
  <c r="G74" i="1" s="1"/>
  <c r="M73" i="1"/>
  <c r="K73" i="1"/>
  <c r="I73" i="1"/>
  <c r="F73" i="1"/>
  <c r="G73" i="1" s="1"/>
  <c r="M72" i="1"/>
  <c r="K72" i="1"/>
  <c r="I72" i="1"/>
  <c r="F72" i="1"/>
  <c r="G72" i="1" s="1"/>
  <c r="M71" i="1"/>
  <c r="K71" i="1"/>
  <c r="I71" i="1"/>
  <c r="F71" i="1"/>
  <c r="M70" i="1"/>
  <c r="K70" i="1"/>
  <c r="I70" i="1"/>
  <c r="F70" i="1"/>
  <c r="G70" i="1" s="1"/>
  <c r="M69" i="1"/>
  <c r="K69" i="1"/>
  <c r="I69" i="1"/>
  <c r="F69" i="1"/>
  <c r="G69" i="1" s="1"/>
  <c r="M68" i="1"/>
  <c r="K68" i="1"/>
  <c r="I68" i="1"/>
  <c r="F68" i="1"/>
  <c r="G68" i="1" s="1"/>
  <c r="M67" i="1"/>
  <c r="K67" i="1"/>
  <c r="I67" i="1"/>
  <c r="F67" i="1"/>
  <c r="G67" i="1" s="1"/>
  <c r="M66" i="1"/>
  <c r="K66" i="1"/>
  <c r="I66" i="1"/>
  <c r="H66" i="1"/>
  <c r="F66" i="1" s="1"/>
  <c r="G66" i="1" s="1"/>
  <c r="M65" i="1"/>
  <c r="K65" i="1"/>
  <c r="I65" i="1"/>
  <c r="F65" i="1"/>
  <c r="G65" i="1" s="1"/>
  <c r="M64" i="1"/>
  <c r="K64" i="1"/>
  <c r="I64" i="1"/>
  <c r="F64" i="1"/>
  <c r="M63" i="1"/>
  <c r="K63" i="1"/>
  <c r="I63" i="1"/>
  <c r="G63" i="1"/>
  <c r="F63" i="1"/>
  <c r="M62" i="1"/>
  <c r="K62" i="1"/>
  <c r="H62" i="1"/>
  <c r="I62" i="1" s="1"/>
  <c r="M61" i="1"/>
  <c r="K61" i="1"/>
  <c r="H61" i="1"/>
  <c r="I61" i="1" s="1"/>
  <c r="M60" i="1"/>
  <c r="K60" i="1"/>
  <c r="I60" i="1"/>
  <c r="F60" i="1"/>
  <c r="G60" i="1" s="1"/>
  <c r="M59" i="1"/>
  <c r="K59" i="1"/>
  <c r="H59" i="1"/>
  <c r="F59" i="1" s="1"/>
  <c r="G59" i="1" s="1"/>
  <c r="M58" i="1"/>
  <c r="K58" i="1"/>
  <c r="H58" i="1"/>
  <c r="I58" i="1" s="1"/>
  <c r="M57" i="1"/>
  <c r="K57" i="1"/>
  <c r="H57" i="1"/>
  <c r="I57" i="1" s="1"/>
  <c r="M56" i="1"/>
  <c r="K56" i="1"/>
  <c r="H56" i="1"/>
  <c r="I56" i="1" s="1"/>
  <c r="L55" i="1"/>
  <c r="M55" i="1" s="1"/>
  <c r="K55" i="1"/>
  <c r="I55" i="1"/>
  <c r="H55" i="1"/>
  <c r="F55" i="1"/>
  <c r="G55" i="1" s="1"/>
  <c r="M54" i="1"/>
  <c r="K54" i="1"/>
  <c r="I54" i="1"/>
  <c r="F54" i="1"/>
  <c r="G54" i="1" s="1"/>
  <c r="M53" i="1"/>
  <c r="K53" i="1"/>
  <c r="I53" i="1"/>
  <c r="F53" i="1"/>
  <c r="G53" i="1" s="1"/>
  <c r="M52" i="1"/>
  <c r="K52" i="1"/>
  <c r="H52" i="1"/>
  <c r="F52" i="1" s="1"/>
  <c r="G52" i="1" s="1"/>
  <c r="M51" i="1"/>
  <c r="K51" i="1"/>
  <c r="I51" i="1"/>
  <c r="G51" i="1"/>
  <c r="M50" i="1"/>
  <c r="K50" i="1"/>
  <c r="I50" i="1"/>
  <c r="F50" i="1"/>
  <c r="G50" i="1" s="1"/>
  <c r="M49" i="1"/>
  <c r="K49" i="1"/>
  <c r="I49" i="1"/>
  <c r="F49" i="1"/>
  <c r="G49" i="1" s="1"/>
  <c r="M48" i="1"/>
  <c r="K48" i="1"/>
  <c r="I48" i="1"/>
  <c r="F48" i="1"/>
  <c r="G48" i="1" s="1"/>
  <c r="M47" i="1"/>
  <c r="K47" i="1"/>
  <c r="I47" i="1"/>
  <c r="G47" i="1"/>
  <c r="F47" i="1"/>
  <c r="M46" i="1"/>
  <c r="I46" i="1"/>
  <c r="G46" i="1"/>
  <c r="F46" i="1"/>
  <c r="M45" i="1"/>
  <c r="K45" i="1"/>
  <c r="I45" i="1"/>
  <c r="F45" i="1"/>
  <c r="G45" i="1" s="1"/>
  <c r="M44" i="1"/>
  <c r="K44" i="1"/>
  <c r="I44" i="1"/>
  <c r="H44" i="1"/>
  <c r="F44" i="1" s="1"/>
  <c r="G44" i="1" s="1"/>
  <c r="M43" i="1"/>
  <c r="K43" i="1"/>
  <c r="I43" i="1"/>
  <c r="G43" i="1"/>
  <c r="F43" i="1"/>
  <c r="M42" i="1"/>
  <c r="K42" i="1"/>
  <c r="I42" i="1"/>
  <c r="F42" i="1"/>
  <c r="G42" i="1" s="1"/>
  <c r="M41" i="1"/>
  <c r="K41" i="1"/>
  <c r="I41" i="1"/>
  <c r="F41" i="1"/>
  <c r="G41" i="1" s="1"/>
  <c r="M40" i="1"/>
  <c r="K40" i="1"/>
  <c r="I40" i="1"/>
  <c r="F40" i="1"/>
  <c r="G40" i="1" s="1"/>
  <c r="M39" i="1"/>
  <c r="K39" i="1"/>
  <c r="I39" i="1"/>
  <c r="H39" i="1"/>
  <c r="F39" i="1" s="1"/>
  <c r="G39" i="1" s="1"/>
  <c r="M38" i="1"/>
  <c r="K38" i="1"/>
  <c r="H38" i="1"/>
  <c r="I38" i="1" s="1"/>
  <c r="M37" i="1"/>
  <c r="K37" i="1"/>
  <c r="H37" i="1"/>
  <c r="I37" i="1" s="1"/>
  <c r="M36" i="1"/>
  <c r="K36" i="1"/>
  <c r="H36" i="1"/>
  <c r="I36" i="1" s="1"/>
  <c r="M35" i="1"/>
  <c r="K35" i="1"/>
  <c r="H35" i="1"/>
  <c r="I35" i="1" s="1"/>
  <c r="M34" i="1"/>
  <c r="K34" i="1"/>
  <c r="I34" i="1"/>
  <c r="F34" i="1"/>
  <c r="G34" i="1" s="1"/>
  <c r="M33" i="1"/>
  <c r="K33" i="1"/>
  <c r="I33" i="1"/>
  <c r="F33" i="1"/>
  <c r="G33" i="1" s="1"/>
  <c r="M32" i="1"/>
  <c r="K32" i="1"/>
  <c r="I32" i="1"/>
  <c r="G32" i="1"/>
  <c r="F32" i="1"/>
  <c r="M31" i="1"/>
  <c r="K31" i="1"/>
  <c r="H31" i="1"/>
  <c r="I31" i="1" s="1"/>
  <c r="M30" i="1"/>
  <c r="K30" i="1"/>
  <c r="I30" i="1"/>
  <c r="F30" i="1"/>
  <c r="G30" i="1" s="1"/>
  <c r="M29" i="1"/>
  <c r="K29" i="1"/>
  <c r="I29" i="1"/>
  <c r="H29" i="1"/>
  <c r="F29" i="1" s="1"/>
  <c r="G29" i="1" s="1"/>
  <c r="M28" i="1"/>
  <c r="K28" i="1"/>
  <c r="H28" i="1"/>
  <c r="F28" i="1" s="1"/>
  <c r="G28" i="1" s="1"/>
  <c r="M27" i="1"/>
  <c r="I27" i="1"/>
  <c r="F27" i="1"/>
  <c r="G27" i="1" s="1"/>
  <c r="M26" i="1"/>
  <c r="K26" i="1"/>
  <c r="H26" i="1"/>
  <c r="F26" i="1" s="1"/>
  <c r="G26" i="1" s="1"/>
  <c r="M25" i="1"/>
  <c r="K25" i="1"/>
  <c r="I25" i="1"/>
  <c r="F25" i="1"/>
  <c r="G25" i="1" s="1"/>
  <c r="M24" i="1"/>
  <c r="K24" i="1"/>
  <c r="I24" i="1"/>
  <c r="F24" i="1"/>
  <c r="G24" i="1" s="1"/>
  <c r="M23" i="1"/>
  <c r="K23" i="1"/>
  <c r="H23" i="1"/>
  <c r="I23" i="1" s="1"/>
  <c r="M22" i="1"/>
  <c r="K22" i="1"/>
  <c r="I22" i="1"/>
  <c r="F22" i="1"/>
  <c r="G22" i="1" s="1"/>
  <c r="L21" i="1"/>
  <c r="M21" i="1" s="1"/>
  <c r="K21" i="1"/>
  <c r="I21" i="1"/>
  <c r="M20" i="1"/>
  <c r="K20" i="1"/>
  <c r="I20" i="1"/>
  <c r="F20" i="1"/>
  <c r="M19" i="1"/>
  <c r="K19" i="1"/>
  <c r="H19" i="1"/>
  <c r="I19" i="1" s="1"/>
  <c r="M18" i="1"/>
  <c r="K18" i="1"/>
  <c r="I18" i="1"/>
  <c r="F18" i="1"/>
  <c r="M17" i="1"/>
  <c r="K17" i="1"/>
  <c r="I17" i="1"/>
  <c r="F17" i="1"/>
  <c r="G17" i="1" s="1"/>
  <c r="M16" i="1"/>
  <c r="H16" i="1"/>
  <c r="I16" i="1" s="1"/>
  <c r="M15" i="1"/>
  <c r="L15" i="1"/>
  <c r="J15" i="1"/>
  <c r="K15" i="1" s="1"/>
  <c r="H15" i="1"/>
  <c r="I15" i="1" s="1"/>
  <c r="M14" i="1"/>
  <c r="K14" i="1"/>
  <c r="H14" i="1"/>
  <c r="I14" i="1" s="1"/>
  <c r="M13" i="1"/>
  <c r="K13" i="1"/>
  <c r="I13" i="1"/>
  <c r="F13" i="1"/>
  <c r="G13" i="1" s="1"/>
  <c r="M12" i="1"/>
  <c r="K12" i="1"/>
  <c r="I12" i="1"/>
  <c r="F12" i="1"/>
  <c r="G12" i="1" s="1"/>
  <c r="M11" i="1"/>
  <c r="K11" i="1"/>
  <c r="I11" i="1"/>
  <c r="F11" i="1"/>
  <c r="G11" i="1" s="1"/>
  <c r="M10" i="1"/>
  <c r="K10" i="1"/>
  <c r="H10" i="1"/>
  <c r="I10" i="1" s="1"/>
  <c r="F10" i="1"/>
  <c r="G10" i="1" s="1"/>
  <c r="M9" i="1"/>
  <c r="K9" i="1"/>
  <c r="I9" i="1"/>
  <c r="F9" i="1"/>
  <c r="G9" i="1" s="1"/>
  <c r="M8" i="1"/>
  <c r="K8" i="1"/>
  <c r="I8" i="1"/>
  <c r="F8" i="1"/>
  <c r="G8" i="1" s="1"/>
  <c r="M7" i="1"/>
  <c r="K7" i="1"/>
  <c r="I7" i="1"/>
  <c r="F7" i="1"/>
  <c r="G7" i="1" s="1"/>
  <c r="M6" i="1"/>
  <c r="H6" i="1"/>
  <c r="I6" i="1" s="1"/>
  <c r="F15" i="1" l="1"/>
  <c r="G15" i="1" s="1"/>
  <c r="F21" i="1"/>
  <c r="G21" i="1" s="1"/>
  <c r="I26" i="1"/>
  <c r="I28" i="1"/>
  <c r="F23" i="1"/>
  <c r="G23" i="1" s="1"/>
  <c r="F16" i="1"/>
  <c r="G16" i="1" s="1"/>
  <c r="I52" i="1"/>
  <c r="I59" i="1"/>
  <c r="F36" i="1"/>
  <c r="G36" i="1" s="1"/>
  <c r="F76" i="1"/>
  <c r="G76" i="1" s="1"/>
  <c r="F62" i="1"/>
  <c r="G62" i="1" s="1"/>
  <c r="F61" i="1"/>
  <c r="G61" i="1" s="1"/>
  <c r="F58" i="1"/>
  <c r="F57" i="1"/>
  <c r="G57" i="1" s="1"/>
  <c r="F56" i="1"/>
  <c r="G56" i="1" s="1"/>
  <c r="F38" i="1"/>
  <c r="G38" i="1" s="1"/>
  <c r="F37" i="1"/>
  <c r="G37" i="1" s="1"/>
  <c r="F35" i="1"/>
  <c r="G35" i="1" s="1"/>
  <c r="F31" i="1"/>
  <c r="G31" i="1" s="1"/>
  <c r="F19" i="1"/>
  <c r="G19" i="1" s="1"/>
  <c r="F14" i="1"/>
  <c r="G14" i="1" s="1"/>
  <c r="F6" i="1"/>
  <c r="G6" i="1" s="1"/>
  <c r="H79" i="1" l="1"/>
  <c r="J79" i="1"/>
  <c r="L79" i="1"/>
  <c r="F79" i="1" l="1"/>
  <c r="E79" i="1"/>
</calcChain>
</file>

<file path=xl/comments1.xml><?xml version="1.0" encoding="utf-8"?>
<comments xmlns="http://schemas.openxmlformats.org/spreadsheetml/2006/main">
  <authors>
    <author>kyk</author>
    <author>ООО "ТОЧКА"</author>
  </authors>
  <commentLis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40000 руб., бюджет СП 30000 руб. 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925520,40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МБ СП, стало район!!!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252414 руб.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141172,75</t>
        </r>
      </text>
    </comment>
    <comment ref="J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38501,66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19491,48 руб., бюджет СП 6497,16 руб. 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60000</t>
        </r>
      </text>
    </comment>
    <comment ref="L1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60000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37361,87 руб., бюджет СП 12453,96 руб. 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 Было по заявке 328567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151141</t>
        </r>
      </text>
    </comment>
    <comment ref="L1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164284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 75000, бюджет СП 50000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позаявке 926604,81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126356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70197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261662,58 руб.</t>
        </r>
      </text>
    </comment>
    <comment ref="L1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151488,86 руб.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892404,38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154104,37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159804,56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113409,69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район!!!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44994,72 руб., бюджет СП 14998,24 руб. 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902272,4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158000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 180000,      МБ СП 60000
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52359,84 руб., бюджет СП 17453,28 руб. 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 181305,59      МБ СП 60435,20
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район!!!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200 000 руб. бюджет района!!!
100 000 руб. бюджет СП!!!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 200000, бюджет СП 100000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69991,18 руб.</t>
        </r>
      </text>
    </comment>
    <comment ref="L3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3500 руб.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52774,92 руб.,                 бюджет СП 17591,64 руб. </t>
        </r>
      </text>
    </comment>
    <comment ref="H3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183100 руб.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9200 руб.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997068</t>
        </r>
      </text>
    </comment>
    <comment ref="J4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235000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160000 МБ СП</t>
        </r>
      </text>
    </comment>
    <comment ref="L44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10000 руб.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района!!!</t>
        </r>
      </text>
    </comment>
    <comment ref="H4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района!!!</t>
        </r>
      </text>
    </comment>
    <comment ref="F5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kyk:
</t>
        </r>
        <r>
          <rPr>
            <sz val="9"/>
            <color indexed="81"/>
            <rFont val="Tahoma"/>
            <family val="2"/>
            <charset val="204"/>
          </rPr>
          <t>было по заявке 1000000 руб.</t>
        </r>
      </text>
    </comment>
    <comment ref="J5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kyk:
</t>
        </r>
        <r>
          <rPr>
            <sz val="9"/>
            <color indexed="81"/>
            <rFont val="Tahoma"/>
            <family val="2"/>
            <charset val="204"/>
          </rPr>
          <t>было по заявке 720000 руб.</t>
        </r>
      </text>
    </comment>
    <comment ref="H52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255828,75 руб.</t>
        </r>
      </text>
    </comment>
    <comment ref="L52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12800 руб.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района!!! Было по заявке 202810</t>
        </r>
      </text>
    </comment>
    <comment ref="L5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7000</t>
        </r>
      </text>
    </comment>
    <comment ref="H5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СП 6483,43
бюджет р-н 19450,28
</t>
        </r>
      </text>
    </comment>
    <comment ref="H5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СП 69841,06 бюджет р-н 209523,18</t>
        </r>
      </text>
    </comment>
    <comment ref="H5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бюджет р-на 342635,79 руб., бюджет СП 196759,71 руб. </t>
        </r>
      </text>
    </comment>
    <comment ref="H5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125770,60 из МБ СП;
стало 35934,45 МБ района+89836,15 МБ СП</t>
        </r>
      </text>
    </comment>
    <comment ref="H60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района!!!</t>
        </r>
      </text>
    </comment>
    <comment ref="H61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567206,40 МБ СП;
стало 101003,60 МБ района+466202,8 МБ СП</t>
        </r>
      </text>
    </commen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194000</t>
        </r>
      </text>
    </comment>
    <comment ref="L62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65000</t>
        </r>
      </text>
    </comment>
    <comment ref="F6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по заявке было 1000000 руб.</t>
        </r>
      </text>
    </comment>
    <comment ref="J63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90595,40 руб.</t>
        </r>
      </text>
    </comment>
    <comment ref="F6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999000</t>
        </r>
      </text>
    </comment>
    <comment ref="J6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103000</t>
        </r>
      </text>
    </comment>
    <comment ref="L65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30000</t>
        </r>
      </text>
    </comment>
    <comment ref="H6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МБ СП 75287,25;
стало МБ район 21510,65+МБ СП 53776,60</t>
        </r>
      </text>
    </comment>
    <comment ref="H6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района!!!</t>
        </r>
      </text>
    </commen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МБ района!!!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1000000 руб.</t>
        </r>
      </text>
    </comment>
    <comment ref="J74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698027,35</t>
        </r>
      </text>
    </comment>
    <comment ref="H7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221000</t>
        </r>
      </text>
    </comment>
    <comment ref="L76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74000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1000000</t>
        </r>
      </text>
    </comment>
    <comment ref="J77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279500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459070,40</t>
        </r>
      </text>
    </comment>
    <comment ref="J7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30000</t>
        </r>
      </text>
    </comment>
    <comment ref="L78" authorId="0">
      <text>
        <r>
          <rPr>
            <b/>
            <sz val="9"/>
            <color indexed="81"/>
            <rFont val="Tahoma"/>
            <family val="2"/>
            <charset val="204"/>
          </rPr>
          <t>kyk:</t>
        </r>
        <r>
          <rPr>
            <sz val="9"/>
            <color indexed="81"/>
            <rFont val="Tahoma"/>
            <family val="2"/>
            <charset val="204"/>
          </rPr>
          <t xml:space="preserve">
было по заявке 25000</t>
        </r>
      </text>
    </comment>
  </commentList>
</comments>
</file>

<file path=xl/sharedStrings.xml><?xml version="1.0" encoding="utf-8"?>
<sst xmlns="http://schemas.openxmlformats.org/spreadsheetml/2006/main" count="234" uniqueCount="208">
  <si>
    <t>№ п/п</t>
  </si>
  <si>
    <t>Наименование муниципального района и поселения либо городского округа Томской области, подавшего заявку</t>
  </si>
  <si>
    <t>Наименование населенного пункта</t>
  </si>
  <si>
    <t>Наименование проекта в соответствии с заявкой</t>
  </si>
  <si>
    <t>Запрашиваемый объем субсидии из ОБ</t>
  </si>
  <si>
    <t>Объем финансирования проекта по заявке</t>
  </si>
  <si>
    <t>Софинансирование за счет МБ</t>
  </si>
  <si>
    <t>%</t>
  </si>
  <si>
    <t>Итого</t>
  </si>
  <si>
    <t>д. Малое Нестерово</t>
  </si>
  <si>
    <t>с. Новосельцево</t>
  </si>
  <si>
    <t>с. Ежи</t>
  </si>
  <si>
    <t>с. Сергеево</t>
  </si>
  <si>
    <t>д. Туендат</t>
  </si>
  <si>
    <t>с. Бакчар</t>
  </si>
  <si>
    <t>с. Нарым</t>
  </si>
  <si>
    <t>п. Шпалозавод</t>
  </si>
  <si>
    <t>п. Берегаево</t>
  </si>
  <si>
    <t>с. Старица</t>
  </si>
  <si>
    <t>п. Сайга</t>
  </si>
  <si>
    <t>п. Клюквинка</t>
  </si>
  <si>
    <t>д. Торбеево</t>
  </si>
  <si>
    <t>с. Тегульдет</t>
  </si>
  <si>
    <t>п. Белый Яр</t>
  </si>
  <si>
    <t>с. Чернышевка</t>
  </si>
  <si>
    <t>д. Уйданово</t>
  </si>
  <si>
    <t>с. Кожевниково</t>
  </si>
  <si>
    <t>г. Асино</t>
  </si>
  <si>
    <t>с. Тогур</t>
  </si>
  <si>
    <t>г. Колпашево</t>
  </si>
  <si>
    <t>п. Останино</t>
  </si>
  <si>
    <t>с. Парбиг</t>
  </si>
  <si>
    <t>с. Новопокровка</t>
  </si>
  <si>
    <t>п. Катайга</t>
  </si>
  <si>
    <t>Первомайский район Комсомольское сельское поселение</t>
  </si>
  <si>
    <t>с. Толмачево</t>
  </si>
  <si>
    <t>ст. Балагачево</t>
  </si>
  <si>
    <t>с. Ново-Кусково</t>
  </si>
  <si>
    <t>Парабельский район Новосельцевское сельское поселение</t>
  </si>
  <si>
    <t>Асиновский район Новиковское сельское поселение</t>
  </si>
  <si>
    <t>Бакчарский район Вавиловское сельское поселение</t>
  </si>
  <si>
    <t>д. Сухое</t>
  </si>
  <si>
    <t>д. Прокоп</t>
  </si>
  <si>
    <t>с. Никольское</t>
  </si>
  <si>
    <t>Каргасокский район Каргасокское сельское поселение</t>
  </si>
  <si>
    <t>с. Малиновка</t>
  </si>
  <si>
    <t>Инициативные платежи населения</t>
  </si>
  <si>
    <t>Инициативные платежи юр. лиц и ИП</t>
  </si>
  <si>
    <t>д. Новоуспенка</t>
  </si>
  <si>
    <t>Кожевниковский район Новопокровское сельское поселение</t>
  </si>
  <si>
    <t>Кожевниковский район Староювалинское сельское поселение</t>
  </si>
  <si>
    <t>д. Новая Ювала</t>
  </si>
  <si>
    <t>Парабельский район Нарымское сельское поселение</t>
  </si>
  <si>
    <t>Первомайский район Куяновское сельское поселение</t>
  </si>
  <si>
    <t>Тегульдетский район Тегульдетское сельское поселение</t>
  </si>
  <si>
    <t>п. Улу-Юл</t>
  </si>
  <si>
    <t>Первомайский район Новомариинское сельское поселение</t>
  </si>
  <si>
    <t>Колпашевский район Колпашевское городское поселение</t>
  </si>
  <si>
    <t>Парабельский район Парабельское сельское поселение</t>
  </si>
  <si>
    <t>Чаинский район Коломинское сельское поселение</t>
  </si>
  <si>
    <t>Каргасокский район Нововасюганское сельское поселение</t>
  </si>
  <si>
    <t>с. Новый Васюган</t>
  </si>
  <si>
    <t>Тегульдетский район Белоярское сельское поселение</t>
  </si>
  <si>
    <t>с. Новиковка</t>
  </si>
  <si>
    <t>Благоустройство территории кладбища в с. Новиковка Асиновского района Томской области</t>
  </si>
  <si>
    <t>Тегульдетский район Берегаевское сельское поселение</t>
  </si>
  <si>
    <t>п. Молодёжный</t>
  </si>
  <si>
    <t>д. Нижняя Чигара</t>
  </si>
  <si>
    <t>Обустройство детской площадки по ул. Советской в с. Парбиг Бакчарского района Томской области</t>
  </si>
  <si>
    <t>Зырянский район Высоковское сельское поселение</t>
  </si>
  <si>
    <t>с. Красный Яр</t>
  </si>
  <si>
    <t>Асиновский район Асиновское городское поселение</t>
  </si>
  <si>
    <t>с. Жуково</t>
  </si>
  <si>
    <t>Верхнекетский район Клюквинское сельское поселение</t>
  </si>
  <si>
    <t>Парабельский район Старицинское сельское поселение</t>
  </si>
  <si>
    <t>д. Новиково</t>
  </si>
  <si>
    <t>с. Сарафановка</t>
  </si>
  <si>
    <t>д. Новоисламбуль</t>
  </si>
  <si>
    <t>с. Новокривошеино</t>
  </si>
  <si>
    <t>с. Молчаново</t>
  </si>
  <si>
    <t>д. Лозунга</t>
  </si>
  <si>
    <t>п. Степановка</t>
  </si>
  <si>
    <t xml:space="preserve">Благоустройство кладбища в п. Степановка Верхнекетского района Томской области </t>
  </si>
  <si>
    <t>с. Белосток</t>
  </si>
  <si>
    <t>Капитальный ремонт водонапорной башни (замена) по адресу: Томская область, Кривошеинский район, село Белосток, улица Школьная, 38</t>
  </si>
  <si>
    <t>д. Вознесенка</t>
  </si>
  <si>
    <t>Огораживание территории кладбища в д. Вознесенка Кривошеинского района Томской области</t>
  </si>
  <si>
    <t>Молчановский район Молчановское сельское поселение</t>
  </si>
  <si>
    <t>Капитальный ремонт ВНБ по адресу: Томская область, Первомайский район, д. Туендат</t>
  </si>
  <si>
    <t xml:space="preserve">Кожевниковский район Кожевниковское сельское поселение </t>
  </si>
  <si>
    <t>Благоустройство автомобильной парковки КСОШ № 2 по ул. Карла Маркса с. Кожевниково Кожевниковского района Томской области</t>
  </si>
  <si>
    <t>Обустройство остановочных комплексов по ул. Шишкова с. Новосельцево Парабельского района Томской области</t>
  </si>
  <si>
    <t>с. Старая Ювала</t>
  </si>
  <si>
    <t>Благоустройство территории кладбища в с. Старая Ювала Кожевниковского района Томской области</t>
  </si>
  <si>
    <t>с. Соколовка</t>
  </si>
  <si>
    <t>Благоустройство территории кладбища (установка металлического ограждения) в с. Никольское Кривошеинского района Томской области</t>
  </si>
  <si>
    <t>с. Беловодовка</t>
  </si>
  <si>
    <t>Обустройство общественных пространств территории кладбища села Беловодовка, по адресу: 636862, Томская область, Зырянский район, село Беловодовка</t>
  </si>
  <si>
    <t>Капитальный ремонт водопроводных сетей по адресу: Томская область, Первомайский район, ст. Балагачево, ул. Вокзальная от пересечения с ул. Причулымская до дома № 3</t>
  </si>
  <si>
    <t xml:space="preserve">с. Комсомольск </t>
  </si>
  <si>
    <t xml:space="preserve">Устройство пешеходного тротуара общественной территории по адресу: Томская область, Первомайский район, с. Комсомольск, ул. Железнодорожная, д. 42 </t>
  </si>
  <si>
    <t>Обустройство кладбища по адресу: Томская область, Первомайский район, д. Уйданово</t>
  </si>
  <si>
    <t>д. Калиновка</t>
  </si>
  <si>
    <t xml:space="preserve">Благоустройство кладбища: Томская область, Первомайский район, д. Калиновка </t>
  </si>
  <si>
    <t xml:space="preserve">Капитальный ремонт сцены, входных групп и пола зрительного зала нежилого здания дома культуры п. Улу-Юл, расположенного по адресу: Томская область, Первомайский район, поселок Улу-Юл, ул. Советская, 20 </t>
  </si>
  <si>
    <t xml:space="preserve">Кривошеинский район Новокривошеинское сельское поселение </t>
  </si>
  <si>
    <t>Обустройство контейнерной площадки для сбора ТКО на кладбище по адресу: Томская область, Кривошеинский район, с. Новокривошеино</t>
  </si>
  <si>
    <t>Обустройство остановочного комплекса в с. Старица</t>
  </si>
  <si>
    <t>Благоустройство детской площадки в районе улицы АВПУ в городе Асино Томской области</t>
  </si>
  <si>
    <t>Благоустройство территории парка семейного отдыха по адресу: Томская область,  Парабельский район, п. Шпалозавод, пер. Больничный</t>
  </si>
  <si>
    <t>Обустройство инженерных коммуникаций водоочистного комплекса в д. Малое Нестерово Парабельского района Томской области</t>
  </si>
  <si>
    <t>Обустройство контейнерных площадок в д. Новая Ювала Кожевниковского района Томской области</t>
  </si>
  <si>
    <t>Благоустройство территории пристани в с. Нарым по адресу: Томская область, Парабельский район, с. Нарым, пер. Садовый (3 этап)</t>
  </si>
  <si>
    <t>Первомайский район Сергеевское сельское поселение</t>
  </si>
  <si>
    <t>Установка оборудования для водоочистки в с. Ежи</t>
  </si>
  <si>
    <t>Капитальный ремонт пола в фойе, ремонт фасада и замена окон в зрительном зале в нежилом здании по адресу: Томская область, Первомайский район, д. Торбеево, ул. Советская, д.32а, пом.1</t>
  </si>
  <si>
    <t xml:space="preserve">Капитальный ремонт водопроводной сети протяженностью 280 м по адресу: Томская область, Первомайский район, с. Сергеево, ул. Набережная </t>
  </si>
  <si>
    <t>Обустройство мест (площадок) накопления ТКО в п. Останино Томской области</t>
  </si>
  <si>
    <t>Устройство светодиодного освещения в д. Новиково</t>
  </si>
  <si>
    <t>с. Пудино</t>
  </si>
  <si>
    <t>Благоустройство центральной площади с. Пудино, муниципальное образование «Город Кедровый», Томская область</t>
  </si>
  <si>
    <t>Каргасокский район
Среднетымское сельское поселение</t>
  </si>
  <si>
    <t>Замена ограждения территории кладбища в п. Молодёжный Каргасокского района Томской области</t>
  </si>
  <si>
    <t xml:space="preserve">Кожевниковский район Песочнодубровское сельское поселение </t>
  </si>
  <si>
    <t>Ремонт автомобильной дороги по ул. Иркутская д. Новоуспенка Кожевниковского района Томской области. Этап 2</t>
  </si>
  <si>
    <t xml:space="preserve">Бакчарский район Бакчарское сельское поселение </t>
  </si>
  <si>
    <t>Бакчарский район Парбигское сельское поселение</t>
  </si>
  <si>
    <t xml:space="preserve">Ремонт автомобильной дороги по ул. Садовая (от дома № 15 в сторону трассы Вавиловка - Подольск) в д. Сухое, Бакчарский район, Томская область   </t>
  </si>
  <si>
    <t>Ремонт автомобильной дороги общего пользования местного значения по ул. Кедровая в д. Лозунга Каргасокского района Томской области</t>
  </si>
  <si>
    <t>Устройство пешеходного тротуара от улицы Пушкина до улицы Строительная в селе Новый Васюган Каргасокского района Томской области</t>
  </si>
  <si>
    <t>с. Батурино</t>
  </si>
  <si>
    <t>Ремонт памятника ВОВ в с. Новопокровка Кожевниковского района Томской области</t>
  </si>
  <si>
    <t>с. Десятово</t>
  </si>
  <si>
    <t>Ремонт водопроводных сетей в с. Десятово Кожевниковского района Томской области (1 этап)</t>
  </si>
  <si>
    <t>Молчановский район Наргинское сельское поселение</t>
  </si>
  <si>
    <t>Ограждение территории кладбища с. Сарафановка</t>
  </si>
  <si>
    <t>Томский район Зональненское сельское поселение</t>
  </si>
  <si>
    <t>г. Кедровый</t>
  </si>
  <si>
    <t>Устройство уличного освещения в промышленном районе г. Кедрового Томской области (промышленный район, квартал 03, 08, участок 87) (1 этап)</t>
  </si>
  <si>
    <t>Обустройство пешеходного тротуара по ул. Ленина в г. Колпашево</t>
  </si>
  <si>
    <t>Обустройство пешеходного тротуара по ул. Лермонтова в с. Тогур</t>
  </si>
  <si>
    <t>Каргасокский район Усть-Тымское сельское поселение</t>
  </si>
  <si>
    <t>с. Усть-Тым</t>
  </si>
  <si>
    <t>Замена ограждения территории кладбища в с. Усть-Тым Каргасокского района Томской области</t>
  </si>
  <si>
    <t>с. Хмелёвка</t>
  </si>
  <si>
    <t>Ремонт водопроводных сетей по ул. Советская в с. Хмелевка Кожевниковского района Томской области (2 этап)</t>
  </si>
  <si>
    <t>Парабельский район Заводское сельское поселение</t>
  </si>
  <si>
    <t>Благоустройство территории перед сельским клубом д. Прокоп</t>
  </si>
  <si>
    <t>п. Заводской</t>
  </si>
  <si>
    <t>Благоустройство территории кладбища п. Заводской</t>
  </si>
  <si>
    <t>Благоустройство кладбища «Толмачевское» (3 этап) по адресу: Томская область, Парабельский район, Парабельское сельское поселение, юго-восточная часть д. Заозеро</t>
  </si>
  <si>
    <t>Кожевниковский район Кожевниковское сельское поселение</t>
  </si>
  <si>
    <t>с. Киреевск</t>
  </si>
  <si>
    <t>Ремонт автомобильной дороги по ул. Красноармейская в с. Киреевск Кожевниковского района Томской области</t>
  </si>
  <si>
    <t xml:space="preserve">Кривошеинский Кривошеинское сельское поселение </t>
  </si>
  <si>
    <t>Благоустройство территории кладбища с. Жуково, Кривошеинского района, Томской области</t>
  </si>
  <si>
    <t>д. Костарево</t>
  </si>
  <si>
    <t>Обустройство детской площадки в д. Костарево по адресу: Томская область, Парабельский район, Парабельское сельское поселение, д. Костарево, ул. Профсоюзная, 29а</t>
  </si>
  <si>
    <t>с. Леботёр</t>
  </si>
  <si>
    <t>Благоустройство территории кладбища по адресу: Томская область, Чаинский район, с. Леботёр, 293 м на северо-восток от ул. Новая, д. 13</t>
  </si>
  <si>
    <t>Обустройство контейнерной площадки для сбора ТКО на кладбище по адресу: Томская область, Кривошеинский район, с. Малиновка</t>
  </si>
  <si>
    <t>д. Бугры</t>
  </si>
  <si>
    <t>Благоустройство спортивной площадки д. Бугры по адресу: Томская область, Парабельский район, Парабельское сельское поселение, д. Бугры, ул. Еловая, 3а</t>
  </si>
  <si>
    <t xml:space="preserve">Благоустройство площадки отдыха и досуга по адресу: Томская область, Тегульдетский муниципальный район, Берегаевское сельское поселение, п. Берегаево, ул. Ленинская, 46а </t>
  </si>
  <si>
    <t>д. Зайцево</t>
  </si>
  <si>
    <t>Установка светодиодного освещения в д. Зайцево Кожевниковского района Томской области</t>
  </si>
  <si>
    <t>д. Нелюбино</t>
  </si>
  <si>
    <t>Благоустройство детской игровой площадки по адресу: Российская Федерация, Томская область, Тегульдетский район, Белоярское сельское поселение, п. Белый Яр, ул. Центральная, 21б. Устройство освещения и видеонаблюдения</t>
  </si>
  <si>
    <t xml:space="preserve">Асиновский район Новокусковское сельское
поселение
</t>
  </si>
  <si>
    <t>Томский район Межениновское сельское поселение</t>
  </si>
  <si>
    <t>п. Басандайка</t>
  </si>
  <si>
    <t>Томский район Заречное сельское поселение</t>
  </si>
  <si>
    <t>д. Кисловка</t>
  </si>
  <si>
    <t>Обустройство скейт-парка в д. Кисловка в микрорайоне «Северный» на ул. Анны Ахматовой</t>
  </si>
  <si>
    <t>Колпашевский район Новоселовское сельское поселение</t>
  </si>
  <si>
    <t>д. Маракса</t>
  </si>
  <si>
    <t>Устройство ограждения кладбища по адресу: Томская область, Колпашевский район, 50 м на юго-восток от д. Маракса, участок 2</t>
  </si>
  <si>
    <t xml:space="preserve">Капитальный ремонт водопровода в с. Бакчар по ул. Кирова (330 м) и пер. Первомайский (140 м) </t>
  </si>
  <si>
    <t>Благоустройство памятника Героям Великой Отечественной войны в деревне Новоисламбуль, Кривошеинского района, Томской области</t>
  </si>
  <si>
    <t>д. Позднеево</t>
  </si>
  <si>
    <t>Ремонт (отсыпка щебнем) дороги д. Позднеево от остановки в сторону СНТ, д. Позднеево Томского района Томской области</t>
  </si>
  <si>
    <t>Текущий ремонт крыльца здания по адресу: Томская область, Молчановский муниципальный район, Молчановское сельское поселение, с. Соколовка, ул.Центральная, 53</t>
  </si>
  <si>
    <t>п. Зональная Станция</t>
  </si>
  <si>
    <t>Обустройство и ремонт остановочных павильонов по ул. Озёрная в д. Нелюбино</t>
  </si>
  <si>
    <t xml:space="preserve">Капитальный ремонт помещения клуба по адресу: пер. Центральный, д.2, с. Чернышевка, Бакчарский район, Томская область   </t>
  </si>
  <si>
    <t>Обустройство остановочных комплексов по ул. Красноармейской д. Нижняя Чигара Парабельского района Томской области</t>
  </si>
  <si>
    <r>
      <t xml:space="preserve">Городской округ </t>
    </r>
    <r>
      <rPr>
        <sz val="13"/>
        <rFont val="Times New Roman"/>
        <family val="1"/>
        <charset val="204"/>
      </rPr>
      <t>«</t>
    </r>
    <r>
      <rPr>
        <sz val="13"/>
        <rFont val="PT Astra Serif"/>
        <family val="1"/>
        <charset val="204"/>
      </rPr>
      <t>Город Кедровый</t>
    </r>
    <r>
      <rPr>
        <sz val="13"/>
        <rFont val="Times New Roman"/>
        <family val="1"/>
        <charset val="204"/>
      </rPr>
      <t>»</t>
    </r>
  </si>
  <si>
    <t xml:space="preserve">Кривошеинский район
Красноярское сельское поселение </t>
  </si>
  <si>
    <t xml:space="preserve">Кривошеинский район
Пудовское сельское поселение </t>
  </si>
  <si>
    <t xml:space="preserve">Кривошеинский район
Иштанское сельское поселение </t>
  </si>
  <si>
    <t>Верхнекетский район
Катайгинское сельское поселение</t>
  </si>
  <si>
    <t>Верхнекетский район
Степановское сельское поселение</t>
  </si>
  <si>
    <t>Верхнекетский район
Сайгинское сельское поселение</t>
  </si>
  <si>
    <t xml:space="preserve">Благоустройство спортивной площадки в п. Катайга Верхнекетского района, Томской области, ул. Кирова 39Б </t>
  </si>
  <si>
    <t>Кожевниковский район
Чилинское сельское поселение</t>
  </si>
  <si>
    <t>Асфальтирование (ремонт) дороги общего пользования по адресу: Томская область, Томский район, п. Зональная Станция, мкр. Красивый пруд, ул. Центральная</t>
  </si>
  <si>
    <t xml:space="preserve">Создание детской спортивной площадки по адресу: Томская область, Молчановский район, с. Молчаново, ул. Светлая, 1е/1 </t>
  </si>
  <si>
    <t xml:space="preserve">Капитальный ремонт военно-спортивного комплекса по адресу: ул. Школьная, 1б, с. Красный Яр, Кривошеинский район, Томская область </t>
  </si>
  <si>
    <t>Благоустройство общественной территории, расположенной по адресу: Томская область, Тегульдетский район, с. Тегульдет, ул. Парковая, 5/1</t>
  </si>
  <si>
    <t xml:space="preserve">Текущий ремонт участка сети холодного водоснабжения по ул. Партизанская, от дома № 19 до дома № 27 и пересечение от дома № 21 по ул. Партизанская до дома № 8 по ул. Рабочая в с. Ново-Кусково Асиновского района Томской области  </t>
  </si>
  <si>
    <t>Обустройство мест захоронения (кладбище) по адресу: Томская область, Томский район, п. Басандайка, пер. Красный, 2б</t>
  </si>
  <si>
    <t>Благоустройство общественной территории (Установка зимней горки) по адресу: пер. Таежный 2А, п. Сайга Верхнекетского района Томской области</t>
  </si>
  <si>
    <t>Благоустройство территории кладбища по адресу: ул. Береговая, 89, п. Клюквинка Верхнекетского района Томской области (II этап)</t>
  </si>
  <si>
    <t>Благоустройство детской площадки по ул. Советская, 44, в с. Батурино Кожевниковского района Томской области</t>
  </si>
  <si>
    <t>Первомайский район Улу-Юльское сельское поселение</t>
  </si>
  <si>
    <t>Первомайский район Первомайское сельское поселение</t>
  </si>
  <si>
    <t>Томский район Зоркальцевское сельское поселение</t>
  </si>
  <si>
    <t xml:space="preserve">Перечень проектов-победителей конкурсного отбора для получения из областного бюджета в 2024 году субсидий на их реализацию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</si>
</sst>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3"/>
      <name val="PT Astra Serif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3"/>
      <name val="Times New Roman"/>
      <family val="1"/>
      <charset val="204"/>
    </font>
    <font>
      <sz val="1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1" fillId="0" borderId="1" xfId="0" applyNumberFormat="1" applyFont="1" applyFill="1" applyBorder="1" applyAlignment="1">
      <alignment horizontal="justify" vertical="top" wrapText="1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5" fillId="0" borderId="0" xfId="0" applyNumberFormat="1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79"/>
  <sheetViews>
    <sheetView tabSelected="1" zoomScaleNormal="100" workbookViewId="0">
      <pane ySplit="4" topLeftCell="A5" activePane="bottomLeft" state="frozen"/>
      <selection pane="bottomLeft" activeCell="E69" sqref="E69"/>
    </sheetView>
  </sheetViews>
  <sheetFormatPr defaultRowHeight="15"/>
  <cols>
    <col min="1" max="1" width="5.28515625" style="2" customWidth="1"/>
    <col min="2" max="2" width="23.28515625" style="2" customWidth="1"/>
    <col min="3" max="3" width="22" style="2" customWidth="1"/>
    <col min="4" max="4" width="38.140625" style="2" customWidth="1"/>
    <col min="5" max="5" width="16.28515625" style="2" customWidth="1"/>
    <col min="6" max="6" width="15.7109375" style="2" customWidth="1"/>
    <col min="7" max="7" width="6.85546875" style="2" customWidth="1"/>
    <col min="8" max="8" width="15.5703125" style="2" customWidth="1"/>
    <col min="9" max="9" width="6.7109375" style="2" customWidth="1"/>
    <col min="10" max="10" width="14.7109375" style="2" customWidth="1"/>
    <col min="11" max="11" width="6.5703125" style="2" customWidth="1"/>
    <col min="12" max="12" width="14.7109375" style="2" customWidth="1"/>
    <col min="13" max="13" width="6.42578125" style="2" customWidth="1"/>
    <col min="14" max="14" width="13.140625" style="2" bestFit="1" customWidth="1"/>
    <col min="15" max="16384" width="9.140625" style="2"/>
  </cols>
  <sheetData>
    <row r="2" spans="1:16" ht="44.25" customHeight="1">
      <c r="A2" s="12" t="s">
        <v>207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ht="16.5">
      <c r="A3" s="10"/>
    </row>
    <row r="4" spans="1:16" ht="97.5" customHeight="1">
      <c r="A4" s="11" t="s">
        <v>0</v>
      </c>
      <c r="B4" s="11" t="s">
        <v>1</v>
      </c>
      <c r="C4" s="11" t="s">
        <v>2</v>
      </c>
      <c r="D4" s="11" t="s">
        <v>3</v>
      </c>
      <c r="E4" s="3" t="s">
        <v>5</v>
      </c>
      <c r="F4" s="3" t="s">
        <v>4</v>
      </c>
      <c r="G4" s="3" t="s">
        <v>7</v>
      </c>
      <c r="H4" s="3" t="s">
        <v>6</v>
      </c>
      <c r="I4" s="3" t="s">
        <v>7</v>
      </c>
      <c r="J4" s="3" t="s">
        <v>46</v>
      </c>
      <c r="K4" s="3" t="s">
        <v>7</v>
      </c>
      <c r="L4" s="3" t="s">
        <v>47</v>
      </c>
      <c r="M4" s="3" t="s">
        <v>7</v>
      </c>
    </row>
    <row r="5" spans="1:16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6" ht="49.5" hidden="1">
      <c r="A6" s="6">
        <v>1</v>
      </c>
      <c r="B6" s="7" t="s">
        <v>191</v>
      </c>
      <c r="C6" s="7" t="s">
        <v>81</v>
      </c>
      <c r="D6" s="7" t="s">
        <v>82</v>
      </c>
      <c r="E6" s="1">
        <v>227012.4</v>
      </c>
      <c r="F6" s="1">
        <f>E6-H6-J6-L6</f>
        <v>99012.4</v>
      </c>
      <c r="G6" s="8">
        <f>F6/E6*100</f>
        <v>43.615414840775216</v>
      </c>
      <c r="H6" s="1">
        <f>40000+30000</f>
        <v>70000</v>
      </c>
      <c r="I6" s="8">
        <f>H6/E6*100</f>
        <v>30.835320008951054</v>
      </c>
      <c r="J6" s="1">
        <v>35000</v>
      </c>
      <c r="K6" s="8">
        <v>15.5</v>
      </c>
      <c r="L6" s="1">
        <v>23000</v>
      </c>
      <c r="M6" s="8">
        <f>L6/E6*100</f>
        <v>10.131605145798202</v>
      </c>
    </row>
    <row r="7" spans="1:16" ht="82.5" hidden="1">
      <c r="A7" s="6">
        <v>2</v>
      </c>
      <c r="B7" s="7" t="s">
        <v>188</v>
      </c>
      <c r="C7" s="7" t="s">
        <v>83</v>
      </c>
      <c r="D7" s="7" t="s">
        <v>84</v>
      </c>
      <c r="E7" s="1">
        <v>1682762.4</v>
      </c>
      <c r="F7" s="1">
        <f t="shared" ref="F7:F15" si="0">E7-H7-J7-L7</f>
        <v>924934.39999999991</v>
      </c>
      <c r="G7" s="8">
        <f t="shared" ref="G7:G11" si="1">F7/E7*100</f>
        <v>54.965240487902513</v>
      </c>
      <c r="H7" s="1">
        <v>336552</v>
      </c>
      <c r="I7" s="8">
        <f t="shared" ref="I7:I15" si="2">H7/E7*100</f>
        <v>19.999971475473902</v>
      </c>
      <c r="J7" s="1">
        <v>253000</v>
      </c>
      <c r="K7" s="8">
        <f t="shared" ref="K7:K15" si="3">J7/E7*100</f>
        <v>15.034802298886641</v>
      </c>
      <c r="L7" s="1">
        <v>168276</v>
      </c>
      <c r="M7" s="8">
        <f t="shared" ref="M7:M15" si="4">L7/E7*100</f>
        <v>9.9999857377369512</v>
      </c>
      <c r="N7" s="5"/>
    </row>
    <row r="8" spans="1:16" ht="66" hidden="1">
      <c r="A8" s="6">
        <v>3</v>
      </c>
      <c r="B8" s="7" t="s">
        <v>188</v>
      </c>
      <c r="C8" s="7" t="s">
        <v>85</v>
      </c>
      <c r="D8" s="7" t="s">
        <v>86</v>
      </c>
      <c r="E8" s="1">
        <v>256677.73</v>
      </c>
      <c r="F8" s="1">
        <f t="shared" si="0"/>
        <v>141074.41</v>
      </c>
      <c r="G8" s="8">
        <f t="shared" si="1"/>
        <v>54.961686781319131</v>
      </c>
      <c r="H8" s="1">
        <v>51335.55</v>
      </c>
      <c r="I8" s="8">
        <f t="shared" si="2"/>
        <v>20.000001558374386</v>
      </c>
      <c r="J8" s="1">
        <v>38600</v>
      </c>
      <c r="K8" s="8">
        <f t="shared" si="3"/>
        <v>15.038312829087275</v>
      </c>
      <c r="L8" s="1">
        <v>25667.77</v>
      </c>
      <c r="M8" s="8">
        <f t="shared" si="4"/>
        <v>9.9999988312192105</v>
      </c>
      <c r="N8" s="5"/>
    </row>
    <row r="9" spans="1:16" ht="66" hidden="1">
      <c r="A9" s="6">
        <v>4</v>
      </c>
      <c r="B9" s="7" t="s">
        <v>87</v>
      </c>
      <c r="C9" s="7" t="s">
        <v>79</v>
      </c>
      <c r="D9" s="7" t="s">
        <v>196</v>
      </c>
      <c r="E9" s="1">
        <v>1240978.8</v>
      </c>
      <c r="F9" s="1">
        <f t="shared" si="0"/>
        <v>678978.8</v>
      </c>
      <c r="G9" s="8">
        <f t="shared" si="1"/>
        <v>54.713166735805643</v>
      </c>
      <c r="H9" s="1">
        <v>250000</v>
      </c>
      <c r="I9" s="8">
        <f t="shared" si="2"/>
        <v>20.145388462719911</v>
      </c>
      <c r="J9" s="1">
        <v>187000</v>
      </c>
      <c r="K9" s="8">
        <f t="shared" si="3"/>
        <v>15.068750570114492</v>
      </c>
      <c r="L9" s="1">
        <v>125000</v>
      </c>
      <c r="M9" s="8">
        <f t="shared" si="4"/>
        <v>10.072694231359955</v>
      </c>
      <c r="N9" s="5"/>
    </row>
    <row r="10" spans="1:16" ht="82.5" hidden="1">
      <c r="A10" s="6">
        <v>7</v>
      </c>
      <c r="B10" s="7" t="s">
        <v>38</v>
      </c>
      <c r="C10" s="7" t="s">
        <v>67</v>
      </c>
      <c r="D10" s="7" t="s">
        <v>185</v>
      </c>
      <c r="E10" s="1">
        <v>129943.2</v>
      </c>
      <c r="F10" s="1">
        <f t="shared" si="0"/>
        <v>83163.650000000009</v>
      </c>
      <c r="G10" s="8">
        <f t="shared" si="1"/>
        <v>64.000001539134033</v>
      </c>
      <c r="H10" s="1">
        <f>19491.48+6497.16</f>
        <v>25988.639999999999</v>
      </c>
      <c r="I10" s="8">
        <f t="shared" si="2"/>
        <v>20</v>
      </c>
      <c r="J10" s="1">
        <v>19491.48</v>
      </c>
      <c r="K10" s="8">
        <f t="shared" si="3"/>
        <v>15</v>
      </c>
      <c r="L10" s="1">
        <v>1299.43</v>
      </c>
      <c r="M10" s="8">
        <f t="shared" si="4"/>
        <v>0.99999846086597843</v>
      </c>
    </row>
    <row r="11" spans="1:16" ht="85.5" hidden="1" customHeight="1">
      <c r="A11" s="6">
        <v>8</v>
      </c>
      <c r="B11" s="7" t="s">
        <v>56</v>
      </c>
      <c r="C11" s="7" t="s">
        <v>13</v>
      </c>
      <c r="D11" s="7" t="s">
        <v>88</v>
      </c>
      <c r="E11" s="1">
        <v>1692618.84</v>
      </c>
      <c r="F11" s="1">
        <f t="shared" si="0"/>
        <v>998645.12000000011</v>
      </c>
      <c r="G11" s="8">
        <f t="shared" si="1"/>
        <v>59.000000259952209</v>
      </c>
      <c r="H11" s="1">
        <v>350372.1</v>
      </c>
      <c r="I11" s="8">
        <f t="shared" si="2"/>
        <v>20.700000007089603</v>
      </c>
      <c r="J11" s="1">
        <v>157413.54999999999</v>
      </c>
      <c r="K11" s="8">
        <f t="shared" si="3"/>
        <v>9.2999998747503003</v>
      </c>
      <c r="L11" s="1">
        <v>186188.07</v>
      </c>
      <c r="M11" s="8">
        <f t="shared" si="4"/>
        <v>10.999999858207888</v>
      </c>
      <c r="N11" s="5"/>
    </row>
    <row r="12" spans="1:16" ht="82.5" hidden="1">
      <c r="A12" s="6">
        <v>9</v>
      </c>
      <c r="B12" s="7" t="s">
        <v>187</v>
      </c>
      <c r="C12" s="7" t="s">
        <v>70</v>
      </c>
      <c r="D12" s="7" t="s">
        <v>197</v>
      </c>
      <c r="E12" s="1">
        <v>875413.18</v>
      </c>
      <c r="F12" s="1">
        <f t="shared" si="0"/>
        <v>487613.18000000005</v>
      </c>
      <c r="G12" s="8">
        <f>F12/E12*100</f>
        <v>55.700918279526022</v>
      </c>
      <c r="H12" s="1">
        <v>190000</v>
      </c>
      <c r="I12" s="8">
        <f t="shared" si="2"/>
        <v>21.70403694401768</v>
      </c>
      <c r="J12" s="1">
        <v>131800</v>
      </c>
      <c r="K12" s="8">
        <f t="shared" si="3"/>
        <v>15.055747732744894</v>
      </c>
      <c r="L12" s="1">
        <v>66000</v>
      </c>
      <c r="M12" s="8">
        <f t="shared" si="4"/>
        <v>7.5392970437114046</v>
      </c>
    </row>
    <row r="13" spans="1:16" ht="82.5" hidden="1">
      <c r="A13" s="6">
        <v>10</v>
      </c>
      <c r="B13" s="7" t="s">
        <v>89</v>
      </c>
      <c r="C13" s="7" t="s">
        <v>26</v>
      </c>
      <c r="D13" s="7" t="s">
        <v>90</v>
      </c>
      <c r="E13" s="1">
        <v>599474.37</v>
      </c>
      <c r="F13" s="1">
        <f t="shared" si="0"/>
        <v>359579.37</v>
      </c>
      <c r="G13" s="8">
        <f t="shared" ref="G13:G15" si="5">F13/E13*100</f>
        <v>59.982442618856247</v>
      </c>
      <c r="H13" s="1">
        <v>119895</v>
      </c>
      <c r="I13" s="8">
        <f t="shared" si="2"/>
        <v>20.000021018413179</v>
      </c>
      <c r="J13" s="1">
        <v>88000</v>
      </c>
      <c r="K13" s="8">
        <f t="shared" si="3"/>
        <v>14.679526666002419</v>
      </c>
      <c r="L13" s="1">
        <v>32000</v>
      </c>
      <c r="M13" s="8">
        <f t="shared" si="4"/>
        <v>5.3380096967281521</v>
      </c>
    </row>
    <row r="14" spans="1:16" ht="66" hidden="1">
      <c r="A14" s="6">
        <v>11</v>
      </c>
      <c r="B14" s="7" t="s">
        <v>38</v>
      </c>
      <c r="C14" s="7" t="s">
        <v>10</v>
      </c>
      <c r="D14" s="7" t="s">
        <v>91</v>
      </c>
      <c r="E14" s="1">
        <v>249079.16</v>
      </c>
      <c r="F14" s="1">
        <f t="shared" si="0"/>
        <v>151938.30000000002</v>
      </c>
      <c r="G14" s="8">
        <f t="shared" si="5"/>
        <v>61.000004978337017</v>
      </c>
      <c r="H14" s="1">
        <f>37361.87+12453.96</f>
        <v>49815.83</v>
      </c>
      <c r="I14" s="8">
        <f t="shared" si="2"/>
        <v>19.999999197042417</v>
      </c>
      <c r="J14" s="1">
        <v>22417.119999999999</v>
      </c>
      <c r="K14" s="8">
        <f t="shared" si="3"/>
        <v>8.9999982334933204</v>
      </c>
      <c r="L14" s="1">
        <v>24907.91</v>
      </c>
      <c r="M14" s="8">
        <f t="shared" si="4"/>
        <v>9.9999975911272543</v>
      </c>
    </row>
    <row r="15" spans="1:16" ht="66" hidden="1">
      <c r="A15" s="6">
        <v>12</v>
      </c>
      <c r="B15" s="7" t="s">
        <v>50</v>
      </c>
      <c r="C15" s="7" t="s">
        <v>92</v>
      </c>
      <c r="D15" s="7" t="s">
        <v>93</v>
      </c>
      <c r="E15" s="1">
        <v>1642834.8</v>
      </c>
      <c r="F15" s="1">
        <f t="shared" si="0"/>
        <v>998842.8</v>
      </c>
      <c r="G15" s="8">
        <f t="shared" si="5"/>
        <v>60.799953835893902</v>
      </c>
      <c r="H15" s="1">
        <f>328567+74284</f>
        <v>402851</v>
      </c>
      <c r="I15" s="8">
        <f t="shared" si="2"/>
        <v>24.521698712493794</v>
      </c>
      <c r="J15" s="1">
        <f>151141+10000</f>
        <v>161141</v>
      </c>
      <c r="K15" s="8">
        <f t="shared" si="3"/>
        <v>9.8087160072333504</v>
      </c>
      <c r="L15" s="1">
        <f>70000+5000+5000</f>
        <v>80000</v>
      </c>
      <c r="M15" s="8">
        <f t="shared" si="4"/>
        <v>4.8696314443789479</v>
      </c>
      <c r="O15" s="5"/>
      <c r="P15" s="5"/>
    </row>
    <row r="16" spans="1:16" ht="82.5" hidden="1">
      <c r="A16" s="6">
        <v>13</v>
      </c>
      <c r="B16" s="7" t="s">
        <v>192</v>
      </c>
      <c r="C16" s="7" t="s">
        <v>19</v>
      </c>
      <c r="D16" s="7" t="s">
        <v>201</v>
      </c>
      <c r="E16" s="1">
        <v>483406.8</v>
      </c>
      <c r="F16" s="1">
        <f>E16-H16-J16-L16</f>
        <v>260953.06</v>
      </c>
      <c r="G16" s="8">
        <f>F16/E16*100</f>
        <v>53.982082999246181</v>
      </c>
      <c r="H16" s="1">
        <f>75000+50000</f>
        <v>125000</v>
      </c>
      <c r="I16" s="8">
        <f>H16/E16*100</f>
        <v>25.858138528460916</v>
      </c>
      <c r="J16" s="1">
        <v>72800</v>
      </c>
      <c r="K16" s="8">
        <v>15</v>
      </c>
      <c r="L16" s="1">
        <v>24653.74</v>
      </c>
      <c r="M16" s="8">
        <f>L16/E16*100</f>
        <v>5.0999985933172649</v>
      </c>
    </row>
    <row r="17" spans="1:18" ht="99" hidden="1">
      <c r="A17" s="6">
        <v>14</v>
      </c>
      <c r="B17" s="7" t="s">
        <v>87</v>
      </c>
      <c r="C17" s="7" t="s">
        <v>94</v>
      </c>
      <c r="D17" s="7" t="s">
        <v>181</v>
      </c>
      <c r="E17" s="1">
        <v>161017.92000000001</v>
      </c>
      <c r="F17" s="1">
        <f>E17-H17-J17-L17</f>
        <v>101317.92000000001</v>
      </c>
      <c r="G17" s="8">
        <f>F17/E17*100</f>
        <v>62.923381447232707</v>
      </c>
      <c r="H17" s="1">
        <v>32500</v>
      </c>
      <c r="I17" s="8">
        <f>H17/E17*100</f>
        <v>20.184088826883368</v>
      </c>
      <c r="J17" s="1">
        <v>24200</v>
      </c>
      <c r="K17" s="8">
        <f>J17/E17*100</f>
        <v>15.029383064940847</v>
      </c>
      <c r="L17" s="1">
        <v>3000</v>
      </c>
      <c r="M17" s="8">
        <f>L17/E17*100</f>
        <v>1.86314666094308</v>
      </c>
      <c r="N17" s="5"/>
    </row>
    <row r="18" spans="1:18" ht="82.5" hidden="1">
      <c r="A18" s="6">
        <v>15</v>
      </c>
      <c r="B18" s="7" t="s">
        <v>189</v>
      </c>
      <c r="C18" s="7" t="s">
        <v>43</v>
      </c>
      <c r="D18" s="7" t="s">
        <v>95</v>
      </c>
      <c r="E18" s="1">
        <v>1403947.81</v>
      </c>
      <c r="F18" s="1">
        <f t="shared" ref="F18" si="6">E18-H18-J18-L18</f>
        <v>920602.81</v>
      </c>
      <c r="G18" s="8">
        <v>65.5</v>
      </c>
      <c r="H18" s="1">
        <v>280790</v>
      </c>
      <c r="I18" s="8">
        <f t="shared" ref="I18" si="7">H18/E18*100</f>
        <v>20.000031197740888</v>
      </c>
      <c r="J18" s="1">
        <v>147055</v>
      </c>
      <c r="K18" s="8">
        <f t="shared" ref="K18" si="8">J18/E18*100</f>
        <v>10.474392206929686</v>
      </c>
      <c r="L18" s="1">
        <v>55500</v>
      </c>
      <c r="M18" s="8">
        <f t="shared" ref="M18" si="9">L18/E18*100</f>
        <v>3.953138400493676</v>
      </c>
      <c r="N18" s="5"/>
    </row>
    <row r="19" spans="1:18" ht="99" hidden="1">
      <c r="A19" s="6">
        <v>16</v>
      </c>
      <c r="B19" s="7" t="s">
        <v>69</v>
      </c>
      <c r="C19" s="7" t="s">
        <v>96</v>
      </c>
      <c r="D19" s="7" t="s">
        <v>97</v>
      </c>
      <c r="E19" s="1">
        <v>1377171.46</v>
      </c>
      <c r="F19" s="1">
        <f>E19-H19-J19-L19</f>
        <v>826302.88</v>
      </c>
      <c r="G19" s="8">
        <f>F19/E19*100</f>
        <v>60.000000290450409</v>
      </c>
      <c r="H19" s="1">
        <f>261662.58+58988.86</f>
        <v>320651.44</v>
      </c>
      <c r="I19" s="8">
        <f>H19/E19*100</f>
        <v>23.283334669163128</v>
      </c>
      <c r="J19" s="1">
        <v>137717.14000000001</v>
      </c>
      <c r="K19" s="8">
        <f>J19/E19*100</f>
        <v>9.9999995643244013</v>
      </c>
      <c r="L19" s="1">
        <v>92500</v>
      </c>
      <c r="M19" s="8">
        <f>L19/E19*100</f>
        <v>6.7166654760620723</v>
      </c>
      <c r="N19" s="5"/>
    </row>
    <row r="20" spans="1:18" ht="99" hidden="1">
      <c r="A20" s="6">
        <v>17</v>
      </c>
      <c r="B20" s="7" t="s">
        <v>34</v>
      </c>
      <c r="C20" s="7" t="s">
        <v>36</v>
      </c>
      <c r="D20" s="7" t="s">
        <v>98</v>
      </c>
      <c r="E20" s="1">
        <v>1548214.96</v>
      </c>
      <c r="F20" s="1">
        <f t="shared" ref="F20:F26" si="10">E20-H20-J20-L20</f>
        <v>985341.72999999986</v>
      </c>
      <c r="G20" s="8">
        <v>63.7</v>
      </c>
      <c r="H20" s="1">
        <v>248098.39</v>
      </c>
      <c r="I20" s="8">
        <f t="shared" ref="I20:I26" si="11">H20/E20*100</f>
        <v>16.024802524838027</v>
      </c>
      <c r="J20" s="1">
        <v>144207.19</v>
      </c>
      <c r="K20" s="8">
        <f t="shared" ref="K20:K26" si="12">J20/E20*100</f>
        <v>9.3144165200418954</v>
      </c>
      <c r="L20" s="1">
        <v>170567.65</v>
      </c>
      <c r="M20" s="8">
        <f t="shared" ref="M20:M26" si="13">L20/E20*100</f>
        <v>11.017052179885924</v>
      </c>
      <c r="N20" s="5"/>
    </row>
    <row r="21" spans="1:18" ht="99" hidden="1">
      <c r="A21" s="6">
        <v>18</v>
      </c>
      <c r="B21" s="7" t="s">
        <v>34</v>
      </c>
      <c r="C21" s="7" t="s">
        <v>99</v>
      </c>
      <c r="D21" s="7" t="s">
        <v>100</v>
      </c>
      <c r="E21" s="1">
        <v>1400948.8</v>
      </c>
      <c r="F21" s="1">
        <f t="shared" si="10"/>
        <v>892367.75</v>
      </c>
      <c r="G21" s="8">
        <f t="shared" ref="G21:G24" si="14">F21/E21*100</f>
        <v>63.697384943689585</v>
      </c>
      <c r="H21" s="1">
        <v>224151.81</v>
      </c>
      <c r="I21" s="8">
        <f t="shared" si="11"/>
        <v>16.000000142760392</v>
      </c>
      <c r="J21" s="1">
        <v>130288.24</v>
      </c>
      <c r="K21" s="8">
        <f t="shared" si="12"/>
        <v>9.3000001142083129</v>
      </c>
      <c r="L21" s="1">
        <f>80000+40000+34104+37</f>
        <v>154141</v>
      </c>
      <c r="M21" s="8">
        <f t="shared" si="13"/>
        <v>11.002614799341703</v>
      </c>
      <c r="N21" s="5"/>
    </row>
    <row r="22" spans="1:18" ht="49.5" hidden="1">
      <c r="A22" s="6">
        <v>19</v>
      </c>
      <c r="B22" s="7" t="s">
        <v>53</v>
      </c>
      <c r="C22" s="7" t="s">
        <v>25</v>
      </c>
      <c r="D22" s="7" t="s">
        <v>101</v>
      </c>
      <c r="E22" s="1">
        <v>1188266.08</v>
      </c>
      <c r="F22" s="1">
        <f t="shared" si="10"/>
        <v>756925.49</v>
      </c>
      <c r="G22" s="8">
        <f t="shared" si="14"/>
        <v>63.69999975089754</v>
      </c>
      <c r="H22" s="1">
        <v>190122.57</v>
      </c>
      <c r="I22" s="8">
        <f t="shared" si="11"/>
        <v>15.99999976436254</v>
      </c>
      <c r="J22" s="1">
        <v>110508.75</v>
      </c>
      <c r="K22" s="8">
        <f t="shared" si="12"/>
        <v>9.3000003837524332</v>
      </c>
      <c r="L22" s="1">
        <v>130709.27</v>
      </c>
      <c r="M22" s="8">
        <f t="shared" si="13"/>
        <v>11.000000100987481</v>
      </c>
      <c r="N22" s="5"/>
    </row>
    <row r="23" spans="1:18" ht="54.75" hidden="1" customHeight="1">
      <c r="A23" s="6">
        <v>20</v>
      </c>
      <c r="B23" s="7" t="s">
        <v>56</v>
      </c>
      <c r="C23" s="7" t="s">
        <v>102</v>
      </c>
      <c r="D23" s="7" t="s">
        <v>103</v>
      </c>
      <c r="E23" s="1">
        <v>1030997.19</v>
      </c>
      <c r="F23" s="1">
        <f t="shared" si="10"/>
        <v>661900.19999999995</v>
      </c>
      <c r="G23" s="8">
        <f t="shared" si="14"/>
        <v>64.200000389913768</v>
      </c>
      <c r="H23" s="1">
        <f>159804.56+98409.69</f>
        <v>258214.25</v>
      </c>
      <c r="I23" s="8">
        <f t="shared" si="11"/>
        <v>25.045097358606771</v>
      </c>
      <c r="J23" s="1">
        <v>95882.74</v>
      </c>
      <c r="K23" s="8">
        <f t="shared" si="12"/>
        <v>9.3000001290013223</v>
      </c>
      <c r="L23" s="1">
        <v>15000</v>
      </c>
      <c r="M23" s="8">
        <f t="shared" si="13"/>
        <v>1.4549021224781418</v>
      </c>
      <c r="N23" s="5"/>
    </row>
    <row r="24" spans="1:18" ht="132" hidden="1">
      <c r="A24" s="6">
        <v>21</v>
      </c>
      <c r="B24" s="7" t="s">
        <v>204</v>
      </c>
      <c r="C24" s="7" t="s">
        <v>55</v>
      </c>
      <c r="D24" s="7" t="s">
        <v>104</v>
      </c>
      <c r="E24" s="1">
        <v>1500000</v>
      </c>
      <c r="F24" s="1">
        <f t="shared" si="10"/>
        <v>963000</v>
      </c>
      <c r="G24" s="8">
        <f t="shared" si="14"/>
        <v>64.2</v>
      </c>
      <c r="H24" s="1">
        <v>232500</v>
      </c>
      <c r="I24" s="8">
        <f t="shared" si="11"/>
        <v>15.5</v>
      </c>
      <c r="J24" s="1">
        <v>139500</v>
      </c>
      <c r="K24" s="8">
        <f t="shared" si="12"/>
        <v>9.3000000000000007</v>
      </c>
      <c r="L24" s="1">
        <v>165000</v>
      </c>
      <c r="M24" s="8">
        <f t="shared" si="13"/>
        <v>11</v>
      </c>
    </row>
    <row r="25" spans="1:18" ht="82.5" hidden="1">
      <c r="A25" s="6">
        <v>22</v>
      </c>
      <c r="B25" s="7" t="s">
        <v>105</v>
      </c>
      <c r="C25" s="7" t="s">
        <v>78</v>
      </c>
      <c r="D25" s="7" t="s">
        <v>106</v>
      </c>
      <c r="E25" s="1">
        <v>71309.039999999994</v>
      </c>
      <c r="F25" s="1">
        <f t="shared" si="10"/>
        <v>29009.039999999994</v>
      </c>
      <c r="G25" s="8">
        <f>F25/E25*100</f>
        <v>40.680732765438989</v>
      </c>
      <c r="H25" s="1">
        <v>15000</v>
      </c>
      <c r="I25" s="8">
        <f t="shared" si="11"/>
        <v>21.035201147007452</v>
      </c>
      <c r="J25" s="1">
        <v>24300</v>
      </c>
      <c r="K25" s="8">
        <f t="shared" si="12"/>
        <v>34.077025858152069</v>
      </c>
      <c r="L25" s="1">
        <v>3000</v>
      </c>
      <c r="M25" s="8">
        <f t="shared" si="13"/>
        <v>4.2070402294014899</v>
      </c>
    </row>
    <row r="26" spans="1:18" ht="51" hidden="1" customHeight="1">
      <c r="A26" s="6">
        <v>23</v>
      </c>
      <c r="B26" s="7" t="s">
        <v>74</v>
      </c>
      <c r="C26" s="7" t="s">
        <v>18</v>
      </c>
      <c r="D26" s="7" t="s">
        <v>107</v>
      </c>
      <c r="E26" s="1">
        <v>299964.77</v>
      </c>
      <c r="F26" s="1">
        <f t="shared" si="10"/>
        <v>193421.06000000003</v>
      </c>
      <c r="G26" s="8">
        <f t="shared" ref="G26" si="15">F26/E26*100</f>
        <v>64.481258915838694</v>
      </c>
      <c r="H26" s="1">
        <f>44994.72+14998.24</f>
        <v>59992.959999999999</v>
      </c>
      <c r="I26" s="8">
        <f t="shared" si="11"/>
        <v>20.000002000234893</v>
      </c>
      <c r="J26" s="1">
        <v>35995.769999999997</v>
      </c>
      <c r="K26" s="8">
        <f t="shared" si="12"/>
        <v>11.999999199906041</v>
      </c>
      <c r="L26" s="1">
        <v>10554.98</v>
      </c>
      <c r="M26" s="8">
        <f t="shared" si="13"/>
        <v>3.5187398840203796</v>
      </c>
    </row>
    <row r="27" spans="1:18" ht="66" hidden="1">
      <c r="A27" s="6">
        <v>24</v>
      </c>
      <c r="B27" s="7" t="s">
        <v>71</v>
      </c>
      <c r="C27" s="7" t="s">
        <v>27</v>
      </c>
      <c r="D27" s="7" t="s">
        <v>108</v>
      </c>
      <c r="E27" s="1">
        <v>1562810.4</v>
      </c>
      <c r="F27" s="1">
        <f>E27-H27-J27-L27</f>
        <v>902272.39999999991</v>
      </c>
      <c r="G27" s="8">
        <f>F27/E27*100</f>
        <v>57.733964401567839</v>
      </c>
      <c r="H27" s="1">
        <v>345538</v>
      </c>
      <c r="I27" s="8">
        <f>H27/E27*100</f>
        <v>22.110039707951778</v>
      </c>
      <c r="J27" s="1">
        <v>157000</v>
      </c>
      <c r="K27" s="8">
        <v>10.1</v>
      </c>
      <c r="L27" s="1">
        <v>158000</v>
      </c>
      <c r="M27" s="8">
        <f>L27/E27*100</f>
        <v>10.109991589510795</v>
      </c>
      <c r="R27" s="5"/>
    </row>
    <row r="28" spans="1:18" ht="82.5" hidden="1">
      <c r="A28" s="6">
        <v>25</v>
      </c>
      <c r="B28" s="7" t="s">
        <v>52</v>
      </c>
      <c r="C28" s="7" t="s">
        <v>16</v>
      </c>
      <c r="D28" s="7" t="s">
        <v>109</v>
      </c>
      <c r="E28" s="1">
        <v>1200000</v>
      </c>
      <c r="F28" s="1">
        <f t="shared" ref="F28" si="16">E28-H28-J28-L28</f>
        <v>792000</v>
      </c>
      <c r="G28" s="8">
        <f t="shared" ref="G28" si="17">F28/E28*100</f>
        <v>66</v>
      </c>
      <c r="H28" s="1">
        <f>180000+60000</f>
        <v>240000</v>
      </c>
      <c r="I28" s="8">
        <f t="shared" ref="I28" si="18">H28/E28*100</f>
        <v>20</v>
      </c>
      <c r="J28" s="1">
        <v>120000</v>
      </c>
      <c r="K28" s="8">
        <f t="shared" ref="K28" si="19">J28/E28*100</f>
        <v>10</v>
      </c>
      <c r="L28" s="1">
        <v>48000</v>
      </c>
      <c r="M28" s="8">
        <f t="shared" ref="M28" si="20">L28/E28*100</f>
        <v>4</v>
      </c>
    </row>
    <row r="29" spans="1:18" ht="82.5" hidden="1">
      <c r="A29" s="6">
        <v>26</v>
      </c>
      <c r="B29" s="7" t="s">
        <v>38</v>
      </c>
      <c r="C29" s="7" t="s">
        <v>9</v>
      </c>
      <c r="D29" s="7" t="s">
        <v>110</v>
      </c>
      <c r="E29" s="1">
        <v>349065.59</v>
      </c>
      <c r="F29" s="1">
        <f>E29-H29-J29-L29</f>
        <v>244345.91000000003</v>
      </c>
      <c r="G29" s="8">
        <f>F29/E29*100</f>
        <v>69.999999140562679</v>
      </c>
      <c r="H29" s="1">
        <f>52359.84+17453.28</f>
        <v>69813.119999999995</v>
      </c>
      <c r="I29" s="8">
        <f>H29/E29*100</f>
        <v>20.000000572958221</v>
      </c>
      <c r="J29" s="1">
        <v>31415.9</v>
      </c>
      <c r="K29" s="8">
        <f>J29/E29*100</f>
        <v>8.9999991119147555</v>
      </c>
      <c r="L29" s="1">
        <v>3490.66</v>
      </c>
      <c r="M29" s="8">
        <f>L29/E29*100</f>
        <v>1.000001174564356</v>
      </c>
    </row>
    <row r="30" spans="1:18" ht="66" hidden="1">
      <c r="A30" s="6">
        <v>27</v>
      </c>
      <c r="B30" s="7" t="s">
        <v>50</v>
      </c>
      <c r="C30" s="7" t="s">
        <v>51</v>
      </c>
      <c r="D30" s="7" t="s">
        <v>111</v>
      </c>
      <c r="E30" s="1">
        <v>198921.31</v>
      </c>
      <c r="F30" s="1">
        <f t="shared" ref="F30:F34" si="21">E30-H30-J30-L30</f>
        <v>123331.31</v>
      </c>
      <c r="G30" s="8">
        <f t="shared" ref="G30:G34" si="22">F30/E30*100</f>
        <v>62.000049165169891</v>
      </c>
      <c r="H30" s="1">
        <v>39785</v>
      </c>
      <c r="I30" s="8">
        <f t="shared" ref="I30:I34" si="23">H30/E30*100</f>
        <v>20.00037100097521</v>
      </c>
      <c r="J30" s="1">
        <v>13925</v>
      </c>
      <c r="K30" s="8">
        <f t="shared" ref="K30:K34" si="24">J30/E30*100</f>
        <v>7.0002555281784549</v>
      </c>
      <c r="L30" s="1">
        <v>21880</v>
      </c>
      <c r="M30" s="8">
        <f t="shared" ref="M30:M34" si="25">L30/E30*100</f>
        <v>10.999324305676451</v>
      </c>
      <c r="N30" s="5"/>
    </row>
    <row r="31" spans="1:18" ht="82.5" hidden="1">
      <c r="A31" s="6">
        <v>28</v>
      </c>
      <c r="B31" s="7" t="s">
        <v>52</v>
      </c>
      <c r="C31" s="7" t="s">
        <v>15</v>
      </c>
      <c r="D31" s="7" t="s">
        <v>112</v>
      </c>
      <c r="E31" s="1">
        <v>1208703.94</v>
      </c>
      <c r="F31" s="1">
        <f t="shared" si="21"/>
        <v>809831.6399999999</v>
      </c>
      <c r="G31" s="8">
        <f t="shared" si="22"/>
        <v>67.00000001654665</v>
      </c>
      <c r="H31" s="1">
        <f>181305.59+60435.2</f>
        <v>241740.78999999998</v>
      </c>
      <c r="I31" s="8">
        <f t="shared" si="23"/>
        <v>20.000000165466492</v>
      </c>
      <c r="J31" s="1">
        <v>120870.39</v>
      </c>
      <c r="K31" s="8">
        <f t="shared" si="24"/>
        <v>9.9999996690670176</v>
      </c>
      <c r="L31" s="1">
        <v>36261.120000000003</v>
      </c>
      <c r="M31" s="8">
        <f t="shared" si="25"/>
        <v>3.0000001489198427</v>
      </c>
    </row>
    <row r="32" spans="1:18" ht="54.75" hidden="1" customHeight="1">
      <c r="A32" s="6">
        <v>29</v>
      </c>
      <c r="B32" s="7" t="s">
        <v>113</v>
      </c>
      <c r="C32" s="7" t="s">
        <v>11</v>
      </c>
      <c r="D32" s="7" t="s">
        <v>114</v>
      </c>
      <c r="E32" s="1">
        <v>1460278.26</v>
      </c>
      <c r="F32" s="1">
        <f t="shared" si="21"/>
        <v>937498.64</v>
      </c>
      <c r="G32" s="8">
        <f t="shared" si="22"/>
        <v>64.199999800038114</v>
      </c>
      <c r="H32" s="1">
        <v>226343.13</v>
      </c>
      <c r="I32" s="8">
        <f t="shared" si="23"/>
        <v>15.49999997945597</v>
      </c>
      <c r="J32" s="1">
        <v>135805.88</v>
      </c>
      <c r="K32" s="8">
        <f t="shared" si="24"/>
        <v>9.3000001246337813</v>
      </c>
      <c r="L32" s="1">
        <v>160630.60999999999</v>
      </c>
      <c r="M32" s="8">
        <f t="shared" si="25"/>
        <v>11.000000095872139</v>
      </c>
      <c r="N32" s="5"/>
    </row>
    <row r="33" spans="1:18" ht="99" hidden="1">
      <c r="A33" s="6">
        <v>30</v>
      </c>
      <c r="B33" s="7" t="s">
        <v>205</v>
      </c>
      <c r="C33" s="7" t="s">
        <v>21</v>
      </c>
      <c r="D33" s="7" t="s">
        <v>115</v>
      </c>
      <c r="E33" s="1">
        <v>1500000</v>
      </c>
      <c r="F33" s="1">
        <f t="shared" si="21"/>
        <v>963000</v>
      </c>
      <c r="G33" s="8">
        <f t="shared" si="22"/>
        <v>64.2</v>
      </c>
      <c r="H33" s="1">
        <v>232500</v>
      </c>
      <c r="I33" s="8">
        <f t="shared" si="23"/>
        <v>15.5</v>
      </c>
      <c r="J33" s="1">
        <v>139500</v>
      </c>
      <c r="K33" s="8">
        <f t="shared" si="24"/>
        <v>9.3000000000000007</v>
      </c>
      <c r="L33" s="1">
        <v>165000</v>
      </c>
      <c r="M33" s="8">
        <f t="shared" si="25"/>
        <v>11</v>
      </c>
      <c r="N33" s="5"/>
    </row>
    <row r="34" spans="1:18" ht="83.25" hidden="1" customHeight="1">
      <c r="A34" s="6">
        <v>31</v>
      </c>
      <c r="B34" s="7" t="s">
        <v>113</v>
      </c>
      <c r="C34" s="7" t="s">
        <v>12</v>
      </c>
      <c r="D34" s="7" t="s">
        <v>116</v>
      </c>
      <c r="E34" s="1">
        <v>1627175.2</v>
      </c>
      <c r="F34" s="1">
        <f t="shared" si="21"/>
        <v>990085.57999999984</v>
      </c>
      <c r="G34" s="8">
        <f t="shared" si="22"/>
        <v>60.8468946675195</v>
      </c>
      <c r="H34" s="1">
        <v>271738.26</v>
      </c>
      <c r="I34" s="8">
        <f t="shared" si="23"/>
        <v>16.700000098329916</v>
      </c>
      <c r="J34" s="1">
        <v>154581.64000000001</v>
      </c>
      <c r="K34" s="8">
        <f t="shared" si="24"/>
        <v>9.4999997541752119</v>
      </c>
      <c r="L34" s="1">
        <v>210769.72</v>
      </c>
      <c r="M34" s="8">
        <f t="shared" si="25"/>
        <v>12.95310547997536</v>
      </c>
      <c r="N34" s="5"/>
    </row>
    <row r="35" spans="1:18" ht="66" hidden="1">
      <c r="A35" s="6">
        <v>32</v>
      </c>
      <c r="B35" s="7" t="s">
        <v>190</v>
      </c>
      <c r="C35" s="9" t="s">
        <v>33</v>
      </c>
      <c r="D35" s="7" t="s">
        <v>193</v>
      </c>
      <c r="E35" s="1">
        <v>984284.4</v>
      </c>
      <c r="F35" s="1">
        <f>E35-H35-J35-L35</f>
        <v>544284.4</v>
      </c>
      <c r="G35" s="8">
        <f>F35/E35*100</f>
        <v>55.297472966146778</v>
      </c>
      <c r="H35" s="1">
        <f>200000+100000</f>
        <v>300000</v>
      </c>
      <c r="I35" s="8">
        <f>H35/E35*100</f>
        <v>30.478995704899926</v>
      </c>
      <c r="J35" s="1">
        <v>90000</v>
      </c>
      <c r="K35" s="8">
        <f>J35/E35*100</f>
        <v>9.1436987114699768</v>
      </c>
      <c r="L35" s="1">
        <v>50000</v>
      </c>
      <c r="M35" s="8">
        <f>L35/E35*100</f>
        <v>5.079832617483321</v>
      </c>
      <c r="N35" s="5"/>
    </row>
    <row r="36" spans="1:18" ht="66" hidden="1">
      <c r="A36" s="6">
        <v>33</v>
      </c>
      <c r="B36" s="7" t="s">
        <v>73</v>
      </c>
      <c r="C36" s="9" t="s">
        <v>20</v>
      </c>
      <c r="D36" s="7" t="s">
        <v>202</v>
      </c>
      <c r="E36" s="1">
        <v>1260098.3999999999</v>
      </c>
      <c r="F36" s="1">
        <f t="shared" ref="F36:F38" si="26">E36-H36-J36-L36</f>
        <v>775098.39999999991</v>
      </c>
      <c r="G36" s="8">
        <f t="shared" ref="G36:G38" si="27">F36/E36*100</f>
        <v>61.510942320060082</v>
      </c>
      <c r="H36" s="1">
        <f>200000+100000</f>
        <v>300000</v>
      </c>
      <c r="I36" s="8">
        <f t="shared" ref="I36:I38" si="28">H36/E36*100</f>
        <v>23.807664544292734</v>
      </c>
      <c r="J36" s="1">
        <v>115000</v>
      </c>
      <c r="K36" s="8">
        <f t="shared" ref="K36:K38" si="29">J36/E36*100</f>
        <v>9.1262714086455468</v>
      </c>
      <c r="L36" s="1">
        <v>70000</v>
      </c>
      <c r="M36" s="8">
        <f t="shared" ref="M36:M38" si="30">L36/E36*100</f>
        <v>5.5551217270016373</v>
      </c>
      <c r="N36" s="5"/>
    </row>
    <row r="37" spans="1:18" ht="53.25" hidden="1" customHeight="1">
      <c r="A37" s="6">
        <v>34</v>
      </c>
      <c r="B37" s="7" t="s">
        <v>186</v>
      </c>
      <c r="C37" s="9" t="s">
        <v>30</v>
      </c>
      <c r="D37" s="7" t="s">
        <v>117</v>
      </c>
      <c r="E37" s="1">
        <v>349891.18</v>
      </c>
      <c r="F37" s="1">
        <f t="shared" si="26"/>
        <v>244550</v>
      </c>
      <c r="G37" s="8">
        <f t="shared" si="27"/>
        <v>69.89315935314518</v>
      </c>
      <c r="H37" s="1">
        <f>69991.18+3500</f>
        <v>73491.179999999993</v>
      </c>
      <c r="I37" s="8">
        <f t="shared" si="28"/>
        <v>21.004010446905234</v>
      </c>
      <c r="J37" s="1">
        <v>31850</v>
      </c>
      <c r="K37" s="8">
        <f t="shared" si="29"/>
        <v>9.1028301999495973</v>
      </c>
      <c r="L37" s="1">
        <v>0</v>
      </c>
      <c r="M37" s="8">
        <f t="shared" si="30"/>
        <v>0</v>
      </c>
    </row>
    <row r="38" spans="1:18" ht="57.75" hidden="1" customHeight="1">
      <c r="A38" s="6">
        <v>35</v>
      </c>
      <c r="B38" s="7" t="s">
        <v>74</v>
      </c>
      <c r="C38" s="9" t="s">
        <v>75</v>
      </c>
      <c r="D38" s="7" t="s">
        <v>118</v>
      </c>
      <c r="E38" s="1">
        <v>351832.8</v>
      </c>
      <c r="F38" s="1">
        <f t="shared" si="26"/>
        <v>228691.31999999998</v>
      </c>
      <c r="G38" s="8">
        <f t="shared" si="27"/>
        <v>64.999999999999986</v>
      </c>
      <c r="H38" s="1">
        <f>52774.92+17591.64</f>
        <v>70366.559999999998</v>
      </c>
      <c r="I38" s="8">
        <f t="shared" si="28"/>
        <v>20</v>
      </c>
      <c r="J38" s="1">
        <v>42219.94</v>
      </c>
      <c r="K38" s="8">
        <f t="shared" si="29"/>
        <v>12.000001136903666</v>
      </c>
      <c r="L38" s="1">
        <v>10554.98</v>
      </c>
      <c r="M38" s="8">
        <f t="shared" si="30"/>
        <v>2.9999988630963341</v>
      </c>
    </row>
    <row r="39" spans="1:18" ht="66" hidden="1">
      <c r="A39" s="6">
        <v>36</v>
      </c>
      <c r="B39" s="7" t="s">
        <v>186</v>
      </c>
      <c r="C39" s="9" t="s">
        <v>119</v>
      </c>
      <c r="D39" s="7" t="s">
        <v>120</v>
      </c>
      <c r="E39" s="1">
        <v>915366.73</v>
      </c>
      <c r="F39" s="1">
        <f>E39-H39-J39-L39</f>
        <v>639766.73</v>
      </c>
      <c r="G39" s="8">
        <f>F39/E39*100</f>
        <v>69.891848701995102</v>
      </c>
      <c r="H39" s="1">
        <f>183100+9200</f>
        <v>192300</v>
      </c>
      <c r="I39" s="8">
        <f>H39/E39*100</f>
        <v>21.007973492766119</v>
      </c>
      <c r="J39" s="1">
        <v>83300</v>
      </c>
      <c r="K39" s="8">
        <f>J39/E39*100</f>
        <v>9.1001778052387809</v>
      </c>
      <c r="L39" s="1">
        <v>0</v>
      </c>
      <c r="M39" s="8">
        <f>L39/E39*100</f>
        <v>0</v>
      </c>
      <c r="N39" s="5"/>
    </row>
    <row r="40" spans="1:18" ht="66" hidden="1">
      <c r="A40" s="6">
        <v>37</v>
      </c>
      <c r="B40" s="7" t="s">
        <v>121</v>
      </c>
      <c r="C40" s="9" t="s">
        <v>66</v>
      </c>
      <c r="D40" s="7" t="s">
        <v>122</v>
      </c>
      <c r="E40" s="1">
        <v>1063562.04</v>
      </c>
      <c r="F40" s="1">
        <f t="shared" ref="F40:F41" si="31">E40-H40-J40-L40</f>
        <v>733857.81</v>
      </c>
      <c r="G40" s="8">
        <f t="shared" ref="G40:G41" si="32">F40/E40*100</f>
        <v>69.000000225656805</v>
      </c>
      <c r="H40" s="1">
        <v>212712.41</v>
      </c>
      <c r="I40" s="8">
        <f t="shared" ref="I40:I41" si="33">H40/E40*100</f>
        <v>20.000000188047331</v>
      </c>
      <c r="J40" s="1">
        <v>63813.72</v>
      </c>
      <c r="K40" s="8">
        <f t="shared" ref="K40:K41" si="34">J40/E40*100</f>
        <v>5.9999997743432054</v>
      </c>
      <c r="L40" s="1">
        <v>53178.1</v>
      </c>
      <c r="M40" s="8">
        <f t="shared" ref="M40:M41" si="35">L40/E40*100</f>
        <v>4.9999998119526712</v>
      </c>
      <c r="N40" s="5"/>
    </row>
    <row r="41" spans="1:18" ht="66" hidden="1">
      <c r="A41" s="6">
        <v>38</v>
      </c>
      <c r="B41" s="7" t="s">
        <v>123</v>
      </c>
      <c r="C41" s="9" t="s">
        <v>48</v>
      </c>
      <c r="D41" s="7" t="s">
        <v>124</v>
      </c>
      <c r="E41" s="1">
        <v>1470544.8</v>
      </c>
      <c r="F41" s="1">
        <f t="shared" si="31"/>
        <v>972311.8</v>
      </c>
      <c r="G41" s="8">
        <f t="shared" si="32"/>
        <v>66.119155295370803</v>
      </c>
      <c r="H41" s="1">
        <v>295000</v>
      </c>
      <c r="I41" s="8">
        <f t="shared" si="33"/>
        <v>20.060592509660367</v>
      </c>
      <c r="J41" s="1">
        <v>88233</v>
      </c>
      <c r="K41" s="8">
        <f t="shared" si="34"/>
        <v>6.0000212166266538</v>
      </c>
      <c r="L41" s="1">
        <v>115000</v>
      </c>
      <c r="M41" s="8">
        <f t="shared" si="35"/>
        <v>7.8202309783421757</v>
      </c>
    </row>
    <row r="42" spans="1:18" ht="66" hidden="1">
      <c r="A42" s="6">
        <v>40</v>
      </c>
      <c r="B42" s="7" t="s">
        <v>39</v>
      </c>
      <c r="C42" s="7" t="s">
        <v>63</v>
      </c>
      <c r="D42" s="7" t="s">
        <v>64</v>
      </c>
      <c r="E42" s="1">
        <v>1410297.6</v>
      </c>
      <c r="F42" s="1">
        <f>E42-H42-J42-L42</f>
        <v>999054.82000000007</v>
      </c>
      <c r="G42" s="8">
        <f>F42/E42*100</f>
        <v>70.840000011345126</v>
      </c>
      <c r="H42" s="1">
        <v>215213.02</v>
      </c>
      <c r="I42" s="8">
        <f>H42/E42*100</f>
        <v>15.260113893691656</v>
      </c>
      <c r="J42" s="1">
        <v>141029.76000000001</v>
      </c>
      <c r="K42" s="8">
        <f>J42/E42*100</f>
        <v>10</v>
      </c>
      <c r="L42" s="1">
        <v>55000</v>
      </c>
      <c r="M42" s="8">
        <f>L42/E42*100</f>
        <v>3.899886094963219</v>
      </c>
    </row>
    <row r="43" spans="1:18" ht="66" hidden="1">
      <c r="A43" s="6">
        <v>41</v>
      </c>
      <c r="B43" s="7" t="s">
        <v>126</v>
      </c>
      <c r="C43" s="7" t="s">
        <v>31</v>
      </c>
      <c r="D43" s="7" t="s">
        <v>68</v>
      </c>
      <c r="E43" s="1">
        <v>1557919.39</v>
      </c>
      <c r="F43" s="1">
        <f>E43-H43-J43-L43</f>
        <v>995540</v>
      </c>
      <c r="G43" s="8">
        <f>F43/E43*100</f>
        <v>63.901894179518493</v>
      </c>
      <c r="H43" s="1">
        <v>275851.39</v>
      </c>
      <c r="I43" s="8">
        <f>H43/E43*100</f>
        <v>17.706396863062345</v>
      </c>
      <c r="J43" s="1">
        <v>236528</v>
      </c>
      <c r="K43" s="8">
        <f>J43/E43*100</f>
        <v>15.182300285767674</v>
      </c>
      <c r="L43" s="1">
        <v>50000</v>
      </c>
      <c r="M43" s="8">
        <f>L43/E43*100</f>
        <v>3.2094086716514902</v>
      </c>
      <c r="N43" s="5"/>
    </row>
    <row r="44" spans="1:18" ht="82.5" hidden="1">
      <c r="A44" s="6">
        <v>42</v>
      </c>
      <c r="B44" s="7" t="s">
        <v>40</v>
      </c>
      <c r="C44" s="7" t="s">
        <v>41</v>
      </c>
      <c r="D44" s="7" t="s">
        <v>127</v>
      </c>
      <c r="E44" s="1">
        <v>780253.21</v>
      </c>
      <c r="F44" s="1">
        <f>E44-H44-J44-L44</f>
        <v>510253.20999999996</v>
      </c>
      <c r="G44" s="8">
        <f>F44/E44*100</f>
        <v>65.395848868087327</v>
      </c>
      <c r="H44" s="1">
        <f>160000+10000</f>
        <v>170000</v>
      </c>
      <c r="I44" s="8">
        <f>H44/E44*100</f>
        <v>21.787798860833909</v>
      </c>
      <c r="J44" s="1">
        <v>100000</v>
      </c>
      <c r="K44" s="8">
        <f>J44/E44*100</f>
        <v>12.81635227107877</v>
      </c>
      <c r="L44" s="1">
        <v>0</v>
      </c>
      <c r="M44" s="8">
        <f>L44/E44*100</f>
        <v>0</v>
      </c>
    </row>
    <row r="45" spans="1:18" ht="82.5" hidden="1">
      <c r="A45" s="6">
        <v>43</v>
      </c>
      <c r="B45" s="7" t="s">
        <v>44</v>
      </c>
      <c r="C45" s="7" t="s">
        <v>80</v>
      </c>
      <c r="D45" s="7" t="s">
        <v>128</v>
      </c>
      <c r="E45" s="1">
        <v>1093692.03</v>
      </c>
      <c r="F45" s="1">
        <f t="shared" ref="F45:F50" si="36">E45-H45-J45-L45</f>
        <v>793953.62</v>
      </c>
      <c r="G45" s="8">
        <f t="shared" ref="G45:G50" si="37">F45/E45*100</f>
        <v>72.593892816426575</v>
      </c>
      <c r="H45" s="1">
        <v>218738.41</v>
      </c>
      <c r="I45" s="8">
        <f t="shared" ref="I45:I50" si="38">H45/E45*100</f>
        <v>20.000000365733669</v>
      </c>
      <c r="J45" s="1">
        <v>71000</v>
      </c>
      <c r="K45" s="8">
        <f t="shared" ref="K45" si="39">J45/E45*100</f>
        <v>6.491772642797808</v>
      </c>
      <c r="L45" s="1">
        <v>10000</v>
      </c>
      <c r="M45" s="8">
        <f t="shared" ref="M45:M50" si="40">L45/E45*100</f>
        <v>0.91433417504194481</v>
      </c>
      <c r="N45" s="5"/>
    </row>
    <row r="46" spans="1:18" ht="82.5" hidden="1">
      <c r="A46" s="6">
        <v>44</v>
      </c>
      <c r="B46" s="7" t="s">
        <v>60</v>
      </c>
      <c r="C46" s="7" t="s">
        <v>61</v>
      </c>
      <c r="D46" s="7" t="s">
        <v>129</v>
      </c>
      <c r="E46" s="1">
        <v>188685.6</v>
      </c>
      <c r="F46" s="1">
        <f t="shared" si="36"/>
        <v>118814.20000000001</v>
      </c>
      <c r="G46" s="8">
        <f t="shared" si="37"/>
        <v>62.969405190433193</v>
      </c>
      <c r="H46" s="1">
        <v>47871.4</v>
      </c>
      <c r="I46" s="8">
        <f t="shared" si="38"/>
        <v>25.370987505140828</v>
      </c>
      <c r="J46" s="1">
        <v>12000</v>
      </c>
      <c r="K46" s="8">
        <v>6.3</v>
      </c>
      <c r="L46" s="1">
        <v>10000</v>
      </c>
      <c r="M46" s="8">
        <f t="shared" si="40"/>
        <v>5.2998215020118122</v>
      </c>
      <c r="N46" s="5"/>
    </row>
    <row r="47" spans="1:18" ht="66" hidden="1">
      <c r="A47" s="6">
        <v>45</v>
      </c>
      <c r="B47" s="7" t="s">
        <v>194</v>
      </c>
      <c r="C47" s="7" t="s">
        <v>130</v>
      </c>
      <c r="D47" s="7" t="s">
        <v>203</v>
      </c>
      <c r="E47" s="1">
        <v>759340.64</v>
      </c>
      <c r="F47" s="1">
        <f t="shared" si="36"/>
        <v>508406.64</v>
      </c>
      <c r="G47" s="8">
        <f t="shared" si="37"/>
        <v>66.953698145275084</v>
      </c>
      <c r="H47" s="1">
        <v>151870</v>
      </c>
      <c r="I47" s="8">
        <f t="shared" si="38"/>
        <v>20.000246529673426</v>
      </c>
      <c r="J47" s="1">
        <v>49500</v>
      </c>
      <c r="K47" s="8">
        <f t="shared" ref="K47:K50" si="41">J47/E47*100</f>
        <v>6.5188134800739759</v>
      </c>
      <c r="L47" s="1">
        <v>49564</v>
      </c>
      <c r="M47" s="8">
        <f t="shared" si="40"/>
        <v>6.5272418449775067</v>
      </c>
      <c r="N47" s="5"/>
      <c r="Q47" s="5"/>
    </row>
    <row r="48" spans="1:18" ht="66" hidden="1">
      <c r="A48" s="6">
        <v>46</v>
      </c>
      <c r="B48" s="7" t="s">
        <v>49</v>
      </c>
      <c r="C48" s="7" t="s">
        <v>32</v>
      </c>
      <c r="D48" s="7" t="s">
        <v>131</v>
      </c>
      <c r="E48" s="1">
        <v>139670.92000000001</v>
      </c>
      <c r="F48" s="1">
        <f t="shared" si="36"/>
        <v>90784.830000000016</v>
      </c>
      <c r="G48" s="8">
        <f t="shared" si="37"/>
        <v>64.999092151752137</v>
      </c>
      <c r="H48" s="1">
        <v>27935</v>
      </c>
      <c r="I48" s="8">
        <f t="shared" si="38"/>
        <v>20.000584230418184</v>
      </c>
      <c r="J48" s="1">
        <v>6984</v>
      </c>
      <c r="K48" s="8">
        <f t="shared" si="41"/>
        <v>5.0003250497669809</v>
      </c>
      <c r="L48" s="1">
        <v>13967.09</v>
      </c>
      <c r="M48" s="8">
        <f t="shared" si="40"/>
        <v>9.9999985680627006</v>
      </c>
      <c r="R48" s="5"/>
    </row>
    <row r="49" spans="1:14" ht="66" hidden="1">
      <c r="A49" s="6">
        <v>47</v>
      </c>
      <c r="B49" s="7" t="s">
        <v>49</v>
      </c>
      <c r="C49" s="7" t="s">
        <v>132</v>
      </c>
      <c r="D49" s="7" t="s">
        <v>133</v>
      </c>
      <c r="E49" s="1">
        <v>1337694</v>
      </c>
      <c r="F49" s="1">
        <f t="shared" si="36"/>
        <v>869155</v>
      </c>
      <c r="G49" s="8">
        <f t="shared" si="37"/>
        <v>64.974127117262995</v>
      </c>
      <c r="H49" s="1">
        <v>267539</v>
      </c>
      <c r="I49" s="8">
        <f t="shared" si="38"/>
        <v>20.000014951102418</v>
      </c>
      <c r="J49" s="1">
        <v>67000</v>
      </c>
      <c r="K49" s="8">
        <f t="shared" si="41"/>
        <v>5.0086193105448631</v>
      </c>
      <c r="L49" s="1">
        <v>134000</v>
      </c>
      <c r="M49" s="8">
        <f t="shared" si="40"/>
        <v>10.017238621089726</v>
      </c>
      <c r="N49" s="5"/>
    </row>
    <row r="50" spans="1:14" ht="49.5" hidden="1">
      <c r="A50" s="6">
        <v>48</v>
      </c>
      <c r="B50" s="7" t="s">
        <v>134</v>
      </c>
      <c r="C50" s="7" t="s">
        <v>76</v>
      </c>
      <c r="D50" s="7" t="s">
        <v>135</v>
      </c>
      <c r="E50" s="1">
        <v>750000</v>
      </c>
      <c r="F50" s="1">
        <f t="shared" si="36"/>
        <v>532500</v>
      </c>
      <c r="G50" s="8">
        <f t="shared" si="37"/>
        <v>71</v>
      </c>
      <c r="H50" s="1">
        <v>127500</v>
      </c>
      <c r="I50" s="8">
        <f t="shared" si="38"/>
        <v>17</v>
      </c>
      <c r="J50" s="1">
        <v>50000</v>
      </c>
      <c r="K50" s="8">
        <f t="shared" si="41"/>
        <v>6.666666666666667</v>
      </c>
      <c r="L50" s="1">
        <v>40000</v>
      </c>
      <c r="M50" s="8">
        <f t="shared" si="40"/>
        <v>5.3333333333333339</v>
      </c>
      <c r="N50" s="5"/>
    </row>
    <row r="51" spans="1:14" ht="83.25" customHeight="1">
      <c r="A51" s="6">
        <v>49</v>
      </c>
      <c r="B51" s="7" t="s">
        <v>136</v>
      </c>
      <c r="C51" s="7" t="s">
        <v>182</v>
      </c>
      <c r="D51" s="7" t="s">
        <v>195</v>
      </c>
      <c r="E51" s="1">
        <v>7046734.4299999997</v>
      </c>
      <c r="F51" s="1">
        <f>E51-H51-J51-L51</f>
        <v>995950</v>
      </c>
      <c r="G51" s="8">
        <f>F51/E51*100</f>
        <v>14.133497010472695</v>
      </c>
      <c r="H51" s="1">
        <v>4583234.43</v>
      </c>
      <c r="I51" s="8">
        <f>H51/E51*100</f>
        <v>65.040544319193245</v>
      </c>
      <c r="J51" s="1">
        <v>724050</v>
      </c>
      <c r="K51" s="8">
        <f>J51/E51*100</f>
        <v>10.274972147630658</v>
      </c>
      <c r="L51" s="1">
        <v>743500</v>
      </c>
      <c r="M51" s="8">
        <f>L51/E51*100</f>
        <v>10.550986522703397</v>
      </c>
      <c r="N51" s="5"/>
    </row>
    <row r="52" spans="1:14" ht="82.5" hidden="1">
      <c r="A52" s="6">
        <v>50</v>
      </c>
      <c r="B52" s="7" t="s">
        <v>186</v>
      </c>
      <c r="C52" s="7" t="s">
        <v>137</v>
      </c>
      <c r="D52" s="7" t="s">
        <v>138</v>
      </c>
      <c r="E52" s="1">
        <v>1279079.03</v>
      </c>
      <c r="F52" s="1">
        <f>E52-H52-J52-L52</f>
        <v>894000.28</v>
      </c>
      <c r="G52" s="8">
        <f>F52/E52*100</f>
        <v>69.89406119807937</v>
      </c>
      <c r="H52" s="1">
        <f>255828.75+12800</f>
        <v>268628.75</v>
      </c>
      <c r="I52" s="8">
        <f>H52/E52*100</f>
        <v>21.001732004002911</v>
      </c>
      <c r="J52" s="1">
        <v>116450</v>
      </c>
      <c r="K52" s="8">
        <f>J52/E52*100</f>
        <v>9.1042067979177173</v>
      </c>
      <c r="L52" s="1">
        <v>0</v>
      </c>
      <c r="M52" s="8">
        <f>L52/E52*100</f>
        <v>0</v>
      </c>
      <c r="N52" s="5"/>
    </row>
    <row r="53" spans="1:14" ht="54.75" hidden="1" customHeight="1">
      <c r="A53" s="6">
        <v>51</v>
      </c>
      <c r="B53" s="7" t="s">
        <v>57</v>
      </c>
      <c r="C53" s="7" t="s">
        <v>29</v>
      </c>
      <c r="D53" s="7" t="s">
        <v>139</v>
      </c>
      <c r="E53" s="1">
        <v>1454458.65</v>
      </c>
      <c r="F53" s="1">
        <f>E53-H53-J53-L53</f>
        <v>959941</v>
      </c>
      <c r="G53" s="8">
        <f>F53/E53*100</f>
        <v>65.999882499237785</v>
      </c>
      <c r="H53" s="1">
        <v>290892.65000000002</v>
      </c>
      <c r="I53" s="8">
        <f>H53/E53*100</f>
        <v>20.000063253774869</v>
      </c>
      <c r="J53" s="1">
        <v>130902</v>
      </c>
      <c r="K53" s="8">
        <f>J53/E53*100</f>
        <v>9.0000496060853994</v>
      </c>
      <c r="L53" s="1">
        <v>72723</v>
      </c>
      <c r="M53" s="8">
        <f>L53/E53*100</f>
        <v>5.0000046409019605</v>
      </c>
      <c r="N53" s="5"/>
    </row>
    <row r="54" spans="1:14" ht="55.5" hidden="1" customHeight="1">
      <c r="A54" s="6">
        <v>52</v>
      </c>
      <c r="B54" s="7" t="s">
        <v>57</v>
      </c>
      <c r="C54" s="7" t="s">
        <v>28</v>
      </c>
      <c r="D54" s="7" t="s">
        <v>140</v>
      </c>
      <c r="E54" s="1">
        <v>1346292.24</v>
      </c>
      <c r="F54" s="1">
        <f>E54-H54-J54-L54</f>
        <v>888547</v>
      </c>
      <c r="G54" s="8">
        <f>F54/E54*100</f>
        <v>65.999563363746347</v>
      </c>
      <c r="H54" s="1">
        <v>269260.24</v>
      </c>
      <c r="I54" s="8">
        <f>H54/E54*100</f>
        <v>20.000133106315758</v>
      </c>
      <c r="J54" s="1">
        <v>121170</v>
      </c>
      <c r="K54" s="8">
        <f>J54/E54*100</f>
        <v>9.0002747100436373</v>
      </c>
      <c r="L54" s="1">
        <v>67315</v>
      </c>
      <c r="M54" s="8">
        <f>L54/E54*100</f>
        <v>5.0000288198942604</v>
      </c>
      <c r="N54" s="5"/>
    </row>
    <row r="55" spans="1:14" ht="66" hidden="1">
      <c r="A55" s="6">
        <v>53</v>
      </c>
      <c r="B55" s="7" t="s">
        <v>50</v>
      </c>
      <c r="C55" s="7" t="s">
        <v>144</v>
      </c>
      <c r="D55" s="7" t="s">
        <v>145</v>
      </c>
      <c r="E55" s="1">
        <v>1014043.54</v>
      </c>
      <c r="F55" s="1">
        <f t="shared" ref="F55" si="42">E55-H55-J55-L55</f>
        <v>738233.54</v>
      </c>
      <c r="G55" s="8">
        <f t="shared" ref="G55" si="43">F55/E55*100</f>
        <v>72.800970656545971</v>
      </c>
      <c r="H55" s="1">
        <f>202810+3000</f>
        <v>205810</v>
      </c>
      <c r="I55" s="8">
        <f t="shared" ref="I55" si="44">H55/E55*100</f>
        <v>20.295972695610288</v>
      </c>
      <c r="J55" s="1">
        <v>66000</v>
      </c>
      <c r="K55" s="8">
        <f t="shared" ref="K55" si="45">J55/E55*100</f>
        <v>6.5085962679669551</v>
      </c>
      <c r="L55" s="1">
        <f>1000+3000</f>
        <v>4000</v>
      </c>
      <c r="M55" s="8">
        <f t="shared" ref="M55" si="46">L55/E55*100</f>
        <v>0.39446037987678517</v>
      </c>
      <c r="N55" s="5"/>
    </row>
    <row r="56" spans="1:14" ht="49.5" hidden="1">
      <c r="A56" s="6">
        <v>54</v>
      </c>
      <c r="B56" s="7" t="s">
        <v>146</v>
      </c>
      <c r="C56" s="7" t="s">
        <v>42</v>
      </c>
      <c r="D56" s="7" t="s">
        <v>147</v>
      </c>
      <c r="E56" s="1">
        <v>129668.53</v>
      </c>
      <c r="F56" s="1">
        <f>E56-H56-J56-L56</f>
        <v>82734.820000000007</v>
      </c>
      <c r="G56" s="8">
        <f>F56/E56*100</f>
        <v>63.804856891645187</v>
      </c>
      <c r="H56" s="1">
        <f>19450.28+6483.43</f>
        <v>25933.71</v>
      </c>
      <c r="I56" s="8">
        <f>H56/E56*100</f>
        <v>20.000003084788574</v>
      </c>
      <c r="J56" s="1">
        <v>16000</v>
      </c>
      <c r="K56" s="8">
        <f>J56/E56*100</f>
        <v>12.339154303669519</v>
      </c>
      <c r="L56" s="1">
        <v>5000</v>
      </c>
      <c r="M56" s="8">
        <f>L56/E56*100</f>
        <v>3.855985719896724</v>
      </c>
      <c r="N56" s="5"/>
    </row>
    <row r="57" spans="1:14" ht="54.75" hidden="1" customHeight="1">
      <c r="A57" s="6">
        <v>55</v>
      </c>
      <c r="B57" s="7" t="s">
        <v>146</v>
      </c>
      <c r="C57" s="7" t="s">
        <v>148</v>
      </c>
      <c r="D57" s="7" t="s">
        <v>149</v>
      </c>
      <c r="E57" s="1">
        <v>1396821.2</v>
      </c>
      <c r="F57" s="1">
        <f t="shared" ref="F57:F61" si="47">E57-H57-J57-L57</f>
        <v>975806.96</v>
      </c>
      <c r="G57" s="8">
        <f t="shared" ref="G57" si="48">F57/E57*100</f>
        <v>69.859117258529579</v>
      </c>
      <c r="H57" s="1">
        <f>209523.18+69841.06</f>
        <v>279364.24</v>
      </c>
      <c r="I57" s="8">
        <f t="shared" ref="I57:I61" si="49">H57/E57*100</f>
        <v>20</v>
      </c>
      <c r="J57" s="1">
        <v>121650</v>
      </c>
      <c r="K57" s="8">
        <f t="shared" ref="K57:K61" si="50">J57/E57*100</f>
        <v>8.7090602576765015</v>
      </c>
      <c r="L57" s="1">
        <v>20000</v>
      </c>
      <c r="M57" s="8">
        <f t="shared" ref="M57:M61" si="51">L57/E57*100</f>
        <v>1.4318224837939173</v>
      </c>
      <c r="N57" s="5"/>
    </row>
    <row r="58" spans="1:14" ht="66" hidden="1">
      <c r="A58" s="6">
        <v>56</v>
      </c>
      <c r="B58" s="7" t="s">
        <v>141</v>
      </c>
      <c r="C58" s="7" t="s">
        <v>142</v>
      </c>
      <c r="D58" s="7" t="s">
        <v>143</v>
      </c>
      <c r="E58" s="1">
        <v>1713178.66</v>
      </c>
      <c r="F58" s="1">
        <f t="shared" si="47"/>
        <v>998783.15999999992</v>
      </c>
      <c r="G58" s="8">
        <v>58.2</v>
      </c>
      <c r="H58" s="1">
        <f>342635.79+196759.71</f>
        <v>539395.5</v>
      </c>
      <c r="I58" s="8">
        <f t="shared" si="49"/>
        <v>31.485069980967427</v>
      </c>
      <c r="J58" s="1">
        <v>150000</v>
      </c>
      <c r="K58" s="8">
        <f t="shared" si="50"/>
        <v>8.7556542409885036</v>
      </c>
      <c r="L58" s="1">
        <v>25000</v>
      </c>
      <c r="M58" s="8">
        <f t="shared" si="51"/>
        <v>1.4592757068314173</v>
      </c>
      <c r="N58" s="5"/>
    </row>
    <row r="59" spans="1:14" ht="99" hidden="1">
      <c r="A59" s="6">
        <v>57</v>
      </c>
      <c r="B59" s="7" t="s">
        <v>58</v>
      </c>
      <c r="C59" s="7" t="s">
        <v>35</v>
      </c>
      <c r="D59" s="7" t="s">
        <v>150</v>
      </c>
      <c r="E59" s="1">
        <v>598907.51</v>
      </c>
      <c r="F59" s="1">
        <f t="shared" si="47"/>
        <v>431503.51</v>
      </c>
      <c r="G59" s="8">
        <f>F59/E59*100</f>
        <v>72.048438664594471</v>
      </c>
      <c r="H59" s="1">
        <f>35934.45+89836.15</f>
        <v>125770.59999999999</v>
      </c>
      <c r="I59" s="8">
        <f t="shared" si="49"/>
        <v>21.000003823628791</v>
      </c>
      <c r="J59" s="1">
        <v>36533.4</v>
      </c>
      <c r="K59" s="8">
        <f t="shared" si="50"/>
        <v>6.1000069944021904</v>
      </c>
      <c r="L59" s="1">
        <v>5100</v>
      </c>
      <c r="M59" s="8">
        <f t="shared" si="51"/>
        <v>0.85155051737454412</v>
      </c>
    </row>
    <row r="60" spans="1:14" ht="66" hidden="1">
      <c r="A60" s="6">
        <v>58</v>
      </c>
      <c r="B60" s="7" t="s">
        <v>151</v>
      </c>
      <c r="C60" s="7" t="s">
        <v>152</v>
      </c>
      <c r="D60" s="7" t="s">
        <v>153</v>
      </c>
      <c r="E60" s="1">
        <v>1416544.98</v>
      </c>
      <c r="F60" s="1">
        <f t="shared" si="47"/>
        <v>988216.98</v>
      </c>
      <c r="G60" s="8">
        <f t="shared" ref="G60" si="52">F60/E60*100</f>
        <v>69.762485057128217</v>
      </c>
      <c r="H60" s="1">
        <v>284000</v>
      </c>
      <c r="I60" s="8">
        <f t="shared" si="49"/>
        <v>20.048780943052016</v>
      </c>
      <c r="J60" s="1">
        <v>70828</v>
      </c>
      <c r="K60" s="8">
        <f t="shared" si="50"/>
        <v>5.0000530163186205</v>
      </c>
      <c r="L60" s="1">
        <v>73500</v>
      </c>
      <c r="M60" s="8">
        <f t="shared" si="51"/>
        <v>5.188680983501138</v>
      </c>
    </row>
    <row r="61" spans="1:14" ht="99" hidden="1">
      <c r="A61" s="6">
        <v>59</v>
      </c>
      <c r="B61" s="7" t="s">
        <v>58</v>
      </c>
      <c r="C61" s="7" t="s">
        <v>156</v>
      </c>
      <c r="D61" s="7" t="s">
        <v>157</v>
      </c>
      <c r="E61" s="1">
        <v>1683393.4</v>
      </c>
      <c r="F61" s="1">
        <f t="shared" si="47"/>
        <v>1000000</v>
      </c>
      <c r="G61" s="8">
        <f>F61/E61*100</f>
        <v>59.403820877520374</v>
      </c>
      <c r="H61" s="1">
        <f>101003.6+466202.8</f>
        <v>567206.40000000002</v>
      </c>
      <c r="I61" s="8">
        <f t="shared" si="49"/>
        <v>33.694227386183172</v>
      </c>
      <c r="J61" s="1">
        <v>102687</v>
      </c>
      <c r="K61" s="8">
        <f t="shared" si="50"/>
        <v>6.1000001544499343</v>
      </c>
      <c r="L61" s="1">
        <v>13500</v>
      </c>
      <c r="M61" s="8">
        <f t="shared" si="51"/>
        <v>0.80195158184652504</v>
      </c>
    </row>
    <row r="62" spans="1:14" ht="66" hidden="1">
      <c r="A62" s="6">
        <v>60</v>
      </c>
      <c r="B62" s="7" t="s">
        <v>125</v>
      </c>
      <c r="C62" s="7" t="s">
        <v>24</v>
      </c>
      <c r="D62" s="7" t="s">
        <v>184</v>
      </c>
      <c r="E62" s="1">
        <v>1301580.3899999999</v>
      </c>
      <c r="F62" s="1">
        <f>E62-H62-J62-L62</f>
        <v>848580.3899999999</v>
      </c>
      <c r="G62" s="8">
        <f>F62/E62*100</f>
        <v>65.196156650762077</v>
      </c>
      <c r="H62" s="1">
        <f>194000+65000</f>
        <v>259000</v>
      </c>
      <c r="I62" s="8">
        <f>H62/E62*100</f>
        <v>19.898886153317047</v>
      </c>
      <c r="J62" s="1">
        <v>194000</v>
      </c>
      <c r="K62" s="8">
        <f>J62/E62*100</f>
        <v>14.904957195920876</v>
      </c>
      <c r="L62" s="1">
        <v>0</v>
      </c>
      <c r="M62" s="8">
        <f>L62/E62*100</f>
        <v>0</v>
      </c>
    </row>
    <row r="63" spans="1:14" ht="82.5" hidden="1">
      <c r="A63" s="6">
        <v>61</v>
      </c>
      <c r="B63" s="7" t="s">
        <v>59</v>
      </c>
      <c r="C63" s="7" t="s">
        <v>158</v>
      </c>
      <c r="D63" s="7" t="s">
        <v>159</v>
      </c>
      <c r="E63" s="1">
        <v>1309664.3999999999</v>
      </c>
      <c r="F63" s="1">
        <f t="shared" ref="F63:F66" si="53">E63-H63-J63-L63</f>
        <v>999995.39999999991</v>
      </c>
      <c r="G63" s="8">
        <f>F63/E63*100</f>
        <v>76.355087608703414</v>
      </c>
      <c r="H63" s="1">
        <v>199069</v>
      </c>
      <c r="I63" s="8">
        <f t="shared" ref="I63:I66" si="54">H63/E63*100</f>
        <v>15.200000855180917</v>
      </c>
      <c r="J63" s="1">
        <v>90600</v>
      </c>
      <c r="K63" s="8">
        <f t="shared" ref="K63:K66" si="55">J63/E63*100</f>
        <v>6.9178027592412237</v>
      </c>
      <c r="L63" s="1">
        <v>20000</v>
      </c>
      <c r="M63" s="8">
        <f t="shared" ref="M63:M66" si="56">L63/E63*100</f>
        <v>1.5271087768744422</v>
      </c>
    </row>
    <row r="64" spans="1:14" ht="82.5" hidden="1">
      <c r="A64" s="6">
        <v>62</v>
      </c>
      <c r="B64" s="7" t="s">
        <v>105</v>
      </c>
      <c r="C64" s="7" t="s">
        <v>45</v>
      </c>
      <c r="D64" s="7" t="s">
        <v>160</v>
      </c>
      <c r="E64" s="1">
        <v>73517.929999999993</v>
      </c>
      <c r="F64" s="1">
        <f t="shared" si="53"/>
        <v>40917.929999999993</v>
      </c>
      <c r="G64" s="8">
        <v>55.6</v>
      </c>
      <c r="H64" s="1">
        <v>15000</v>
      </c>
      <c r="I64" s="8">
        <f t="shared" si="54"/>
        <v>20.403185998300007</v>
      </c>
      <c r="J64" s="1">
        <v>14600</v>
      </c>
      <c r="K64" s="8">
        <f t="shared" si="55"/>
        <v>19.859101038345344</v>
      </c>
      <c r="L64" s="1">
        <v>3000</v>
      </c>
      <c r="M64" s="8">
        <f t="shared" si="56"/>
        <v>4.0806371996600017</v>
      </c>
    </row>
    <row r="65" spans="1:15" ht="66" hidden="1">
      <c r="A65" s="6">
        <v>63</v>
      </c>
      <c r="B65" s="7" t="s">
        <v>154</v>
      </c>
      <c r="C65" s="7" t="s">
        <v>72</v>
      </c>
      <c r="D65" s="7" t="s">
        <v>155</v>
      </c>
      <c r="E65" s="1">
        <v>1440627.67</v>
      </c>
      <c r="F65" s="1">
        <f t="shared" si="53"/>
        <v>998430.55</v>
      </c>
      <c r="G65" s="8">
        <f>F65/E65*100</f>
        <v>69.305245955743729</v>
      </c>
      <c r="H65" s="1">
        <v>308627.67</v>
      </c>
      <c r="I65" s="8">
        <f t="shared" si="54"/>
        <v>21.423139123795952</v>
      </c>
      <c r="J65" s="1">
        <v>103455</v>
      </c>
      <c r="K65" s="8">
        <f t="shared" si="55"/>
        <v>7.1812448250421292</v>
      </c>
      <c r="L65" s="1">
        <v>30114.45</v>
      </c>
      <c r="M65" s="8">
        <f t="shared" si="56"/>
        <v>2.090370095418201</v>
      </c>
      <c r="N65" s="5"/>
    </row>
    <row r="66" spans="1:15" ht="87" hidden="1" customHeight="1">
      <c r="A66" s="6">
        <v>64</v>
      </c>
      <c r="B66" s="7" t="s">
        <v>58</v>
      </c>
      <c r="C66" s="7" t="s">
        <v>161</v>
      </c>
      <c r="D66" s="7" t="s">
        <v>162</v>
      </c>
      <c r="E66" s="1">
        <v>358510.7</v>
      </c>
      <c r="F66" s="1">
        <f t="shared" si="53"/>
        <v>258354.30000000002</v>
      </c>
      <c r="G66" s="8">
        <f>F66/E66*100</f>
        <v>72.063204808113127</v>
      </c>
      <c r="H66" s="1">
        <f>21510.65+53776.6</f>
        <v>75287.25</v>
      </c>
      <c r="I66" s="8">
        <f t="shared" si="54"/>
        <v>21.000000836795106</v>
      </c>
      <c r="J66" s="1">
        <v>21869.15</v>
      </c>
      <c r="K66" s="8">
        <f t="shared" si="55"/>
        <v>6.0999992468844031</v>
      </c>
      <c r="L66" s="1">
        <v>3000</v>
      </c>
      <c r="M66" s="8">
        <f t="shared" si="56"/>
        <v>0.83679510820737002</v>
      </c>
    </row>
    <row r="67" spans="1:15" ht="99" hidden="1">
      <c r="A67" s="6">
        <v>65</v>
      </c>
      <c r="B67" s="7" t="s">
        <v>65</v>
      </c>
      <c r="C67" s="7" t="s">
        <v>17</v>
      </c>
      <c r="D67" s="7" t="s">
        <v>163</v>
      </c>
      <c r="E67" s="1">
        <v>595245</v>
      </c>
      <c r="F67" s="1">
        <f>E67-H67-J67-L67</f>
        <v>415481</v>
      </c>
      <c r="G67" s="8">
        <f>F67/E67*100</f>
        <v>69.799998320019483</v>
      </c>
      <c r="H67" s="1">
        <v>95239</v>
      </c>
      <c r="I67" s="8">
        <f>H67/E67*100</f>
        <v>15.999966400389756</v>
      </c>
      <c r="J67" s="1">
        <v>59525</v>
      </c>
      <c r="K67" s="8">
        <f>J67/E67*100</f>
        <v>10.000083999025611</v>
      </c>
      <c r="L67" s="1">
        <v>25000</v>
      </c>
      <c r="M67" s="8">
        <f>L67/E67*100</f>
        <v>4.1999512805651449</v>
      </c>
      <c r="N67" s="5"/>
    </row>
    <row r="68" spans="1:15" ht="66" hidden="1">
      <c r="A68" s="6">
        <v>66</v>
      </c>
      <c r="B68" s="7" t="s">
        <v>50</v>
      </c>
      <c r="C68" s="7" t="s">
        <v>164</v>
      </c>
      <c r="D68" s="7" t="s">
        <v>165</v>
      </c>
      <c r="E68" s="1">
        <v>1359552.9</v>
      </c>
      <c r="F68" s="1">
        <f t="shared" ref="F68" si="57">E68-H68-J68-L68</f>
        <v>999641.89999999991</v>
      </c>
      <c r="G68" s="8">
        <f t="shared" ref="G68" si="58">F68/E68*100</f>
        <v>73.527252966765772</v>
      </c>
      <c r="H68" s="1">
        <v>271911</v>
      </c>
      <c r="I68" s="8">
        <f t="shared" ref="I68" si="59">H68/E68*100</f>
        <v>20.000030892508853</v>
      </c>
      <c r="J68" s="1">
        <v>68000</v>
      </c>
      <c r="K68" s="8">
        <f t="shared" ref="K68" si="60">J68/E68*100</f>
        <v>5.0016442905605221</v>
      </c>
      <c r="L68" s="1">
        <v>20000</v>
      </c>
      <c r="M68" s="8">
        <f t="shared" ref="M68" si="61">L68/E68*100</f>
        <v>1.4710718501648596</v>
      </c>
      <c r="N68" s="5"/>
    </row>
    <row r="69" spans="1:15" ht="54" customHeight="1">
      <c r="A69" s="6">
        <v>67</v>
      </c>
      <c r="B69" s="7" t="s">
        <v>206</v>
      </c>
      <c r="C69" s="7" t="s">
        <v>166</v>
      </c>
      <c r="D69" s="7" t="s">
        <v>183</v>
      </c>
      <c r="E69" s="1">
        <v>1000000</v>
      </c>
      <c r="F69" s="1">
        <f t="shared" ref="F69:F74" si="62">E69-H69-J69-L69</f>
        <v>628850</v>
      </c>
      <c r="G69" s="8">
        <f>F69/E69*100</f>
        <v>62.885000000000005</v>
      </c>
      <c r="H69" s="1">
        <v>210000</v>
      </c>
      <c r="I69" s="8">
        <f t="shared" ref="I69:I74" si="63">H69/E69*100</f>
        <v>21</v>
      </c>
      <c r="J69" s="1">
        <v>51150</v>
      </c>
      <c r="K69" s="8">
        <f t="shared" ref="K69:K74" si="64">J69/E69*100</f>
        <v>5.1150000000000002</v>
      </c>
      <c r="L69" s="1">
        <v>110000</v>
      </c>
      <c r="M69" s="8">
        <f t="shared" ref="M69:M74" si="65">L69/E69*100</f>
        <v>11</v>
      </c>
      <c r="N69" s="5"/>
    </row>
    <row r="70" spans="1:15" ht="115.5" hidden="1">
      <c r="A70" s="6">
        <v>68</v>
      </c>
      <c r="B70" s="7" t="s">
        <v>62</v>
      </c>
      <c r="C70" s="7" t="s">
        <v>23</v>
      </c>
      <c r="D70" s="7" t="s">
        <v>167</v>
      </c>
      <c r="E70" s="1">
        <v>564975.15</v>
      </c>
      <c r="F70" s="1">
        <f t="shared" si="62"/>
        <v>414975.15</v>
      </c>
      <c r="G70" s="8">
        <f>F70/E70*100</f>
        <v>73.450159710564265</v>
      </c>
      <c r="H70" s="1">
        <v>113000</v>
      </c>
      <c r="I70" s="8">
        <f t="shared" si="63"/>
        <v>20.000879684708256</v>
      </c>
      <c r="J70" s="1">
        <v>34000</v>
      </c>
      <c r="K70" s="8">
        <f t="shared" si="64"/>
        <v>6.0179637989387667</v>
      </c>
      <c r="L70" s="1">
        <v>3000</v>
      </c>
      <c r="M70" s="8">
        <f t="shared" si="65"/>
        <v>0.53099680578871478</v>
      </c>
      <c r="N70" s="5"/>
    </row>
    <row r="71" spans="1:15" ht="87" hidden="1" customHeight="1">
      <c r="A71" s="6">
        <v>69</v>
      </c>
      <c r="B71" s="7" t="s">
        <v>54</v>
      </c>
      <c r="C71" s="7" t="s">
        <v>22</v>
      </c>
      <c r="D71" s="7" t="s">
        <v>198</v>
      </c>
      <c r="E71" s="1">
        <v>964802.63</v>
      </c>
      <c r="F71" s="1">
        <f t="shared" si="62"/>
        <v>638432.63</v>
      </c>
      <c r="G71" s="8">
        <v>66.099999999999994</v>
      </c>
      <c r="H71" s="1">
        <v>148350</v>
      </c>
      <c r="I71" s="8">
        <f t="shared" si="63"/>
        <v>15.376201866282226</v>
      </c>
      <c r="J71" s="1">
        <v>69230</v>
      </c>
      <c r="K71" s="8">
        <f t="shared" si="64"/>
        <v>7.1755608709317045</v>
      </c>
      <c r="L71" s="1">
        <v>108790</v>
      </c>
      <c r="M71" s="8">
        <f t="shared" si="65"/>
        <v>11.275881368606965</v>
      </c>
    </row>
    <row r="72" spans="1:15" ht="120.75" hidden="1" customHeight="1">
      <c r="A72" s="6">
        <v>70</v>
      </c>
      <c r="B72" s="7" t="s">
        <v>168</v>
      </c>
      <c r="C72" s="7" t="s">
        <v>37</v>
      </c>
      <c r="D72" s="7" t="s">
        <v>199</v>
      </c>
      <c r="E72" s="1">
        <v>1294314.1100000001</v>
      </c>
      <c r="F72" s="1">
        <f t="shared" si="62"/>
        <v>964281.31</v>
      </c>
      <c r="G72" s="8">
        <f>F72/E72*100</f>
        <v>74.501336464608272</v>
      </c>
      <c r="H72" s="1">
        <v>148845.70000000001</v>
      </c>
      <c r="I72" s="8">
        <f t="shared" si="63"/>
        <v>11.499967345639151</v>
      </c>
      <c r="J72" s="1">
        <v>71187.100000000006</v>
      </c>
      <c r="K72" s="8">
        <f t="shared" si="64"/>
        <v>5.4999863982012833</v>
      </c>
      <c r="L72" s="1">
        <v>110000</v>
      </c>
      <c r="M72" s="8">
        <f t="shared" si="65"/>
        <v>8.4987097915512937</v>
      </c>
      <c r="N72" s="5"/>
    </row>
    <row r="73" spans="1:15" ht="66">
      <c r="A73" s="6">
        <v>71</v>
      </c>
      <c r="B73" s="7" t="s">
        <v>169</v>
      </c>
      <c r="C73" s="7" t="s">
        <v>170</v>
      </c>
      <c r="D73" s="7" t="s">
        <v>200</v>
      </c>
      <c r="E73" s="1">
        <v>1639603.8</v>
      </c>
      <c r="F73" s="1">
        <f t="shared" si="62"/>
        <v>995000</v>
      </c>
      <c r="G73" s="8">
        <f>F73/E73*100</f>
        <v>60.685392410044429</v>
      </c>
      <c r="H73" s="1">
        <v>475643.8</v>
      </c>
      <c r="I73" s="8">
        <f t="shared" si="63"/>
        <v>29.009679045632851</v>
      </c>
      <c r="J73" s="1">
        <v>81980</v>
      </c>
      <c r="K73" s="8">
        <f t="shared" si="64"/>
        <v>4.9999884118346154</v>
      </c>
      <c r="L73" s="1">
        <v>86980</v>
      </c>
      <c r="M73" s="8">
        <f t="shared" si="65"/>
        <v>5.3049401324881051</v>
      </c>
      <c r="N73" s="5"/>
    </row>
    <row r="74" spans="1:15" ht="66">
      <c r="A74" s="6">
        <v>72</v>
      </c>
      <c r="B74" s="7" t="s">
        <v>171</v>
      </c>
      <c r="C74" s="7" t="s">
        <v>172</v>
      </c>
      <c r="D74" s="7" t="s">
        <v>173</v>
      </c>
      <c r="E74" s="1">
        <v>2198027.35</v>
      </c>
      <c r="F74" s="1">
        <f t="shared" si="62"/>
        <v>999997.35000000009</v>
      </c>
      <c r="G74" s="8">
        <f>F74/E74*100</f>
        <v>45.495218701441544</v>
      </c>
      <c r="H74" s="1">
        <v>500000</v>
      </c>
      <c r="I74" s="8">
        <f t="shared" si="63"/>
        <v>22.747669632045298</v>
      </c>
      <c r="J74" s="1">
        <v>698030</v>
      </c>
      <c r="K74" s="8">
        <f t="shared" si="64"/>
        <v>31.757111666513154</v>
      </c>
      <c r="L74" s="1">
        <v>0</v>
      </c>
      <c r="M74" s="8">
        <f t="shared" si="65"/>
        <v>0</v>
      </c>
      <c r="N74" s="5"/>
    </row>
    <row r="75" spans="1:15" ht="66" hidden="1">
      <c r="A75" s="6">
        <v>73</v>
      </c>
      <c r="B75" s="7" t="s">
        <v>174</v>
      </c>
      <c r="C75" s="7" t="s">
        <v>175</v>
      </c>
      <c r="D75" s="7" t="s">
        <v>176</v>
      </c>
      <c r="E75" s="1">
        <v>1093665.19</v>
      </c>
      <c r="F75" s="1">
        <f t="shared" ref="F75" si="66">E75-H75-J75-L75</f>
        <v>856925.19</v>
      </c>
      <c r="G75" s="8">
        <v>78.3</v>
      </c>
      <c r="H75" s="1">
        <v>131240</v>
      </c>
      <c r="I75" s="8">
        <f t="shared" ref="I75" si="67">H75/E75*100</f>
        <v>12.000016202399202</v>
      </c>
      <c r="J75" s="1">
        <v>100500</v>
      </c>
      <c r="K75" s="8">
        <f t="shared" ref="K75" si="68">J75/E75*100</f>
        <v>9.1892839709015526</v>
      </c>
      <c r="L75" s="1">
        <v>5000</v>
      </c>
      <c r="M75" s="8">
        <f t="shared" ref="M75" si="69">L75/E75*100</f>
        <v>0.45717830701002748</v>
      </c>
    </row>
    <row r="76" spans="1:15" ht="53.25" hidden="1" customHeight="1">
      <c r="A76" s="6">
        <v>74</v>
      </c>
      <c r="B76" s="7" t="s">
        <v>125</v>
      </c>
      <c r="C76" s="7" t="s">
        <v>14</v>
      </c>
      <c r="D76" s="7" t="s">
        <v>177</v>
      </c>
      <c r="E76" s="1">
        <v>1482675.38</v>
      </c>
      <c r="F76" s="1">
        <f>E76-H76-J76-L76</f>
        <v>966675.37999999989</v>
      </c>
      <c r="G76" s="8">
        <f>F76/E76*100</f>
        <v>65.198046250690425</v>
      </c>
      <c r="H76" s="1">
        <f>221000+74000</f>
        <v>295000</v>
      </c>
      <c r="I76" s="8">
        <f>H76/E76*100</f>
        <v>19.896465806291328</v>
      </c>
      <c r="J76" s="1">
        <v>221000</v>
      </c>
      <c r="K76" s="8">
        <f>J76/E76*100</f>
        <v>14.905487943018251</v>
      </c>
      <c r="L76" s="1">
        <v>0</v>
      </c>
      <c r="M76" s="8">
        <f>L76/E76*100</f>
        <v>0</v>
      </c>
    </row>
    <row r="77" spans="1:15" ht="67.5" customHeight="1">
      <c r="A77" s="6">
        <v>75</v>
      </c>
      <c r="B77" s="7" t="s">
        <v>136</v>
      </c>
      <c r="C77" s="7" t="s">
        <v>179</v>
      </c>
      <c r="D77" s="7" t="s">
        <v>180</v>
      </c>
      <c r="E77" s="1">
        <v>4895507.3</v>
      </c>
      <c r="F77" s="1">
        <f t="shared" ref="F77:F78" si="70">E77-H77-J77-L77</f>
        <v>965835</v>
      </c>
      <c r="G77" s="8">
        <v>19.8</v>
      </c>
      <c r="H77" s="1">
        <v>3086007.3</v>
      </c>
      <c r="I77" s="8">
        <f t="shared" ref="I77:I78" si="71">H77/E77*100</f>
        <v>63.037538520267347</v>
      </c>
      <c r="J77" s="1">
        <v>313665</v>
      </c>
      <c r="K77" s="8">
        <f t="shared" ref="K77:K78" si="72">J77/E77*100</f>
        <v>6.4072011495111036</v>
      </c>
      <c r="L77" s="1">
        <v>530000</v>
      </c>
      <c r="M77" s="8">
        <f t="shared" ref="M77:M78" si="73">L77/E77*100</f>
        <v>10.826252878838522</v>
      </c>
      <c r="N77" s="5"/>
      <c r="O77" s="5"/>
    </row>
    <row r="78" spans="1:15" ht="82.5" hidden="1">
      <c r="A78" s="6">
        <v>76</v>
      </c>
      <c r="B78" s="7" t="s">
        <v>154</v>
      </c>
      <c r="C78" s="7" t="s">
        <v>77</v>
      </c>
      <c r="D78" s="7" t="s">
        <v>178</v>
      </c>
      <c r="E78" s="1">
        <v>574070.4</v>
      </c>
      <c r="F78" s="1">
        <f t="shared" si="70"/>
        <v>458929.25</v>
      </c>
      <c r="G78" s="8">
        <f>F78/E78*100</f>
        <v>79.943026151496397</v>
      </c>
      <c r="H78" s="1">
        <v>60000</v>
      </c>
      <c r="I78" s="8">
        <f t="shared" si="71"/>
        <v>10.451679793976487</v>
      </c>
      <c r="J78" s="1">
        <v>30026.7</v>
      </c>
      <c r="K78" s="8">
        <f t="shared" si="72"/>
        <v>5.2304908944965627</v>
      </c>
      <c r="L78" s="1">
        <v>25114.45</v>
      </c>
      <c r="M78" s="8">
        <f t="shared" si="73"/>
        <v>4.3748031600305461</v>
      </c>
    </row>
    <row r="79" spans="1:15" ht="16.5">
      <c r="A79" s="13" t="s">
        <v>8</v>
      </c>
      <c r="B79" s="14"/>
      <c r="C79" s="14"/>
      <c r="D79" s="15"/>
      <c r="E79" s="1">
        <f>SUM(E6:E78)</f>
        <v>83807590.61999999</v>
      </c>
      <c r="F79" s="1">
        <f>SUM(F6:F78)</f>
        <v>48239332.609999992</v>
      </c>
      <c r="G79" s="1"/>
      <c r="H79" s="1">
        <f>SUM(H6:H78)</f>
        <v>22279395.449999999</v>
      </c>
      <c r="I79" s="1"/>
      <c r="J79" s="1">
        <f>SUM(J6:J78)</f>
        <v>8156963.5600000005</v>
      </c>
      <c r="K79" s="1"/>
      <c r="L79" s="1">
        <f>SUM(L6:L78)</f>
        <v>5131899.0000000009</v>
      </c>
      <c r="M79" s="1"/>
    </row>
  </sheetData>
  <mergeCells count="2">
    <mergeCell ref="A2:M2"/>
    <mergeCell ref="A79:D79"/>
  </mergeCells>
  <pageMargins left="0.23622047244094491" right="0.15748031496062992" top="0.33" bottom="0.43307086614173229" header="0.31496062992125984" footer="0.31496062992125984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Чеботан Анастасия Сергеевна</cp:lastModifiedBy>
  <cp:lastPrinted>2024-04-01T09:54:05Z</cp:lastPrinted>
  <dcterms:created xsi:type="dcterms:W3CDTF">2018-11-08T02:56:46Z</dcterms:created>
  <dcterms:modified xsi:type="dcterms:W3CDTF">2024-04-05T07:27:52Z</dcterms:modified>
</cp:coreProperties>
</file>